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rfo-my.sharepoint.com/personal/christine_kihl_dfo_no/Documents/"/>
    </mc:Choice>
  </mc:AlternateContent>
  <xr:revisionPtr revIDLastSave="0" documentId="8_{D13F16EA-0E4D-4829-BAC5-218F92FBB379}" xr6:coauthVersionLast="47" xr6:coauthVersionMax="47" xr10:uidLastSave="{00000000-0000-0000-0000-000000000000}"/>
  <bookViews>
    <workbookView xWindow="-110" yWindow="-110" windowWidth="19420" windowHeight="10420" xr2:uid="{A868EF86-A689-4F1A-8CCF-42B0FE3B7FA2}"/>
  </bookViews>
  <sheets>
    <sheet name="Resultat" sheetId="3" r:id="rId1"/>
    <sheet name="Lev. 1" sheetId="12" r:id="rId2"/>
    <sheet name="Lev. 2" sheetId="22" r:id="rId3"/>
    <sheet name="Lev. 3" sheetId="23" r:id="rId4"/>
    <sheet name="Lev. 4" sheetId="24" r:id="rId5"/>
    <sheet name="Lev. 5" sheetId="25" r:id="rId6"/>
    <sheet name="Lev. 6" sheetId="26" r:id="rId7"/>
    <sheet name="Lev. 7" sheetId="27" r:id="rId8"/>
    <sheet name="Lev. 8" sheetId="28" r:id="rId9"/>
    <sheet name="Lev. 9" sheetId="29" r:id="rId10"/>
    <sheet name="Lev. 10" sheetId="30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3" l="1"/>
  <c r="E15" i="3"/>
  <c r="P5" i="12"/>
  <c r="O5" i="12"/>
  <c r="N6" i="12"/>
  <c r="N5" i="12"/>
  <c r="M5" i="12"/>
  <c r="C24" i="3"/>
  <c r="C23" i="3"/>
  <c r="C22" i="3"/>
  <c r="C21" i="3"/>
  <c r="C20" i="3"/>
  <c r="C19" i="3"/>
  <c r="C18" i="3"/>
  <c r="C17" i="3"/>
  <c r="C16" i="3"/>
  <c r="C15" i="3"/>
  <c r="K15" i="30"/>
  <c r="K14" i="30"/>
  <c r="K13" i="30"/>
  <c r="K12" i="30"/>
  <c r="K11" i="30"/>
  <c r="K10" i="30"/>
  <c r="K9" i="30"/>
  <c r="K8" i="30"/>
  <c r="K7" i="30"/>
  <c r="K6" i="30"/>
  <c r="G5" i="30"/>
  <c r="P5" i="30" s="1"/>
  <c r="F5" i="30"/>
  <c r="O5" i="30" s="1"/>
  <c r="E5" i="30"/>
  <c r="E10" i="30" s="1"/>
  <c r="N16" i="30" s="1"/>
  <c r="E12" i="30" s="1"/>
  <c r="D5" i="30"/>
  <c r="D10" i="30" s="1"/>
  <c r="M16" i="30" s="1"/>
  <c r="K15" i="29"/>
  <c r="K14" i="29"/>
  <c r="K13" i="29"/>
  <c r="K12" i="29"/>
  <c r="K11" i="29"/>
  <c r="K10" i="29"/>
  <c r="K9" i="29"/>
  <c r="K8" i="29"/>
  <c r="K7" i="29"/>
  <c r="K6" i="29"/>
  <c r="G5" i="29"/>
  <c r="P5" i="29" s="1"/>
  <c r="F5" i="29"/>
  <c r="F10" i="29" s="1"/>
  <c r="O16" i="29" s="1"/>
  <c r="F12" i="29" s="1"/>
  <c r="E5" i="29"/>
  <c r="E10" i="29" s="1"/>
  <c r="N16" i="29" s="1"/>
  <c r="E12" i="29" s="1"/>
  <c r="D5" i="29"/>
  <c r="D10" i="29" s="1"/>
  <c r="M16" i="29" s="1"/>
  <c r="K15" i="28"/>
  <c r="K14" i="28"/>
  <c r="K13" i="28"/>
  <c r="K12" i="28"/>
  <c r="K11" i="28"/>
  <c r="K10" i="28"/>
  <c r="K9" i="28"/>
  <c r="K8" i="28"/>
  <c r="K7" i="28"/>
  <c r="K6" i="28"/>
  <c r="G5" i="28"/>
  <c r="P5" i="28" s="1"/>
  <c r="F5" i="28"/>
  <c r="F10" i="28" s="1"/>
  <c r="O16" i="28" s="1"/>
  <c r="F12" i="28" s="1"/>
  <c r="E5" i="28"/>
  <c r="E10" i="28" s="1"/>
  <c r="N16" i="28" s="1"/>
  <c r="E12" i="28" s="1"/>
  <c r="D5" i="28"/>
  <c r="D10" i="28" s="1"/>
  <c r="M16" i="28" s="1"/>
  <c r="K15" i="27"/>
  <c r="K14" i="27"/>
  <c r="K13" i="27"/>
  <c r="K12" i="27"/>
  <c r="K11" i="27"/>
  <c r="K10" i="27"/>
  <c r="K9" i="27"/>
  <c r="K8" i="27"/>
  <c r="K7" i="27"/>
  <c r="K6" i="27"/>
  <c r="G5" i="27"/>
  <c r="G10" i="27" s="1"/>
  <c r="P16" i="27" s="1"/>
  <c r="G12" i="27" s="1"/>
  <c r="F5" i="27"/>
  <c r="F10" i="27" s="1"/>
  <c r="O16" i="27" s="1"/>
  <c r="F12" i="27" s="1"/>
  <c r="E5" i="27"/>
  <c r="E10" i="27" s="1"/>
  <c r="N16" i="27" s="1"/>
  <c r="E12" i="27" s="1"/>
  <c r="D5" i="27"/>
  <c r="D10" i="27" s="1"/>
  <c r="M16" i="27" s="1"/>
  <c r="K15" i="26"/>
  <c r="K14" i="26"/>
  <c r="K13" i="26"/>
  <c r="K12" i="26"/>
  <c r="K11" i="26"/>
  <c r="K10" i="26"/>
  <c r="K9" i="26"/>
  <c r="K8" i="26"/>
  <c r="K7" i="26"/>
  <c r="K6" i="26"/>
  <c r="G5" i="26"/>
  <c r="P5" i="26" s="1"/>
  <c r="F5" i="26"/>
  <c r="F10" i="26" s="1"/>
  <c r="O16" i="26" s="1"/>
  <c r="F12" i="26" s="1"/>
  <c r="E5" i="26"/>
  <c r="E10" i="26" s="1"/>
  <c r="N16" i="26" s="1"/>
  <c r="E12" i="26" s="1"/>
  <c r="D5" i="26"/>
  <c r="D10" i="26" s="1"/>
  <c r="M16" i="26" s="1"/>
  <c r="K15" i="25"/>
  <c r="K14" i="25"/>
  <c r="K13" i="25"/>
  <c r="K12" i="25"/>
  <c r="K11" i="25"/>
  <c r="K10" i="25"/>
  <c r="K9" i="25"/>
  <c r="K8" i="25"/>
  <c r="K7" i="25"/>
  <c r="K6" i="25"/>
  <c r="G5" i="25"/>
  <c r="P5" i="25" s="1"/>
  <c r="F5" i="25"/>
  <c r="O5" i="25" s="1"/>
  <c r="O6" i="25" s="1"/>
  <c r="E5" i="25"/>
  <c r="E10" i="25" s="1"/>
  <c r="N16" i="25" s="1"/>
  <c r="E12" i="25" s="1"/>
  <c r="D5" i="25"/>
  <c r="D10" i="25" s="1"/>
  <c r="M16" i="25" s="1"/>
  <c r="K15" i="24"/>
  <c r="K14" i="24"/>
  <c r="K13" i="24"/>
  <c r="K12" i="24"/>
  <c r="K11" i="24"/>
  <c r="K10" i="24"/>
  <c r="K9" i="24"/>
  <c r="K8" i="24"/>
  <c r="K7" i="24"/>
  <c r="K6" i="24"/>
  <c r="G5" i="24"/>
  <c r="P5" i="24" s="1"/>
  <c r="F5" i="24"/>
  <c r="F10" i="24" s="1"/>
  <c r="O16" i="24" s="1"/>
  <c r="F12" i="24" s="1"/>
  <c r="E5" i="24"/>
  <c r="E10" i="24" s="1"/>
  <c r="N16" i="24" s="1"/>
  <c r="E12" i="24" s="1"/>
  <c r="D5" i="24"/>
  <c r="D10" i="24" s="1"/>
  <c r="M16" i="24" s="1"/>
  <c r="K15" i="23"/>
  <c r="K14" i="23"/>
  <c r="K13" i="23"/>
  <c r="K12" i="23"/>
  <c r="K11" i="23"/>
  <c r="K10" i="23"/>
  <c r="F10" i="23"/>
  <c r="O16" i="23" s="1"/>
  <c r="F12" i="23" s="1"/>
  <c r="K9" i="23"/>
  <c r="K8" i="23"/>
  <c r="K7" i="23"/>
  <c r="K6" i="23"/>
  <c r="G5" i="23"/>
  <c r="P5" i="23" s="1"/>
  <c r="F5" i="23"/>
  <c r="O5" i="23" s="1"/>
  <c r="E5" i="23"/>
  <c r="E10" i="23" s="1"/>
  <c r="N16" i="23" s="1"/>
  <c r="E12" i="23" s="1"/>
  <c r="D5" i="23"/>
  <c r="D10" i="23" s="1"/>
  <c r="M16" i="23" s="1"/>
  <c r="K15" i="22"/>
  <c r="K14" i="22"/>
  <c r="K13" i="22"/>
  <c r="K12" i="22"/>
  <c r="K11" i="22"/>
  <c r="K10" i="22"/>
  <c r="K9" i="22"/>
  <c r="K8" i="22"/>
  <c r="K7" i="22"/>
  <c r="K6" i="22"/>
  <c r="G5" i="22"/>
  <c r="P5" i="22" s="1"/>
  <c r="F5" i="22"/>
  <c r="O5" i="22" s="1"/>
  <c r="E5" i="22"/>
  <c r="N5" i="22" s="1"/>
  <c r="D5" i="22"/>
  <c r="M5" i="22" s="1"/>
  <c r="M13" i="22" s="1"/>
  <c r="K7" i="12"/>
  <c r="K8" i="12"/>
  <c r="K9" i="12"/>
  <c r="K10" i="12"/>
  <c r="K11" i="12"/>
  <c r="K12" i="12"/>
  <c r="K13" i="12"/>
  <c r="K14" i="12"/>
  <c r="K15" i="12"/>
  <c r="K6" i="12"/>
  <c r="G5" i="12"/>
  <c r="G10" i="12" s="1"/>
  <c r="P16" i="12" s="1"/>
  <c r="G12" i="12" s="1"/>
  <c r="F5" i="12"/>
  <c r="F10" i="12" s="1"/>
  <c r="O16" i="12" s="1"/>
  <c r="F12" i="12" s="1"/>
  <c r="E5" i="12"/>
  <c r="E10" i="12" s="1"/>
  <c r="N16" i="12" s="1"/>
  <c r="E12" i="12" s="1"/>
  <c r="D5" i="12"/>
  <c r="D10" i="12" s="1"/>
  <c r="M16" i="12" s="1"/>
  <c r="M5" i="27" l="1"/>
  <c r="M15" i="27" s="1"/>
  <c r="M5" i="28"/>
  <c r="M15" i="28" s="1"/>
  <c r="N5" i="26"/>
  <c r="N15" i="26" s="1"/>
  <c r="O5" i="27"/>
  <c r="O6" i="27" s="1"/>
  <c r="N5" i="28"/>
  <c r="N15" i="28" s="1"/>
  <c r="M5" i="29"/>
  <c r="M13" i="29" s="1"/>
  <c r="M5" i="30"/>
  <c r="M15" i="30" s="1"/>
  <c r="O5" i="29"/>
  <c r="O6" i="29" s="1"/>
  <c r="M5" i="24"/>
  <c r="M13" i="24" s="1"/>
  <c r="M5" i="26"/>
  <c r="M9" i="26" s="1"/>
  <c r="O5" i="26"/>
  <c r="O6" i="26" s="1"/>
  <c r="N5" i="27"/>
  <c r="N14" i="27" s="1"/>
  <c r="N5" i="23"/>
  <c r="N15" i="23" s="1"/>
  <c r="F10" i="25"/>
  <c r="O16" i="25" s="1"/>
  <c r="F12" i="25" s="1"/>
  <c r="P5" i="27"/>
  <c r="P12" i="27" s="1"/>
  <c r="M10" i="27"/>
  <c r="O5" i="24"/>
  <c r="O6" i="24" s="1"/>
  <c r="M5" i="25"/>
  <c r="M15" i="25" s="1"/>
  <c r="M7" i="27"/>
  <c r="D10" i="22"/>
  <c r="M16" i="22" s="1"/>
  <c r="D12" i="22" s="1"/>
  <c r="M12" i="27"/>
  <c r="G10" i="23"/>
  <c r="P16" i="23" s="1"/>
  <c r="G12" i="23" s="1"/>
  <c r="M13" i="27"/>
  <c r="M5" i="23"/>
  <c r="M15" i="23" s="1"/>
  <c r="N11" i="26"/>
  <c r="N8" i="26"/>
  <c r="M6" i="22"/>
  <c r="M15" i="22"/>
  <c r="D12" i="30"/>
  <c r="P7" i="30"/>
  <c r="P12" i="30"/>
  <c r="P10" i="30"/>
  <c r="P13" i="30"/>
  <c r="P11" i="30"/>
  <c r="P8" i="30"/>
  <c r="P14" i="30"/>
  <c r="P9" i="30"/>
  <c r="P15" i="30"/>
  <c r="P6" i="30"/>
  <c r="O6" i="30"/>
  <c r="O12" i="30"/>
  <c r="O10" i="30"/>
  <c r="O7" i="30"/>
  <c r="O14" i="30"/>
  <c r="O9" i="30"/>
  <c r="O13" i="30"/>
  <c r="O11" i="30"/>
  <c r="O8" i="30"/>
  <c r="O15" i="30"/>
  <c r="F10" i="30"/>
  <c r="O16" i="30" s="1"/>
  <c r="F12" i="30" s="1"/>
  <c r="M14" i="30"/>
  <c r="N5" i="30"/>
  <c r="G10" i="30"/>
  <c r="P16" i="30" s="1"/>
  <c r="G12" i="30" s="1"/>
  <c r="M12" i="30"/>
  <c r="P12" i="29"/>
  <c r="P10" i="29"/>
  <c r="P7" i="29"/>
  <c r="P13" i="29"/>
  <c r="P11" i="29"/>
  <c r="P8" i="29"/>
  <c r="P14" i="29"/>
  <c r="P9" i="29"/>
  <c r="P15" i="29"/>
  <c r="P6" i="29"/>
  <c r="D12" i="29"/>
  <c r="O15" i="29"/>
  <c r="N5" i="29"/>
  <c r="M8" i="29"/>
  <c r="G10" i="29"/>
  <c r="P16" i="29" s="1"/>
  <c r="G12" i="29" s="1"/>
  <c r="O8" i="29"/>
  <c r="O11" i="29"/>
  <c r="M12" i="29"/>
  <c r="O13" i="29"/>
  <c r="O7" i="29"/>
  <c r="O10" i="29"/>
  <c r="O12" i="29"/>
  <c r="O14" i="29"/>
  <c r="M9" i="29"/>
  <c r="O9" i="29"/>
  <c r="D12" i="28"/>
  <c r="P12" i="28"/>
  <c r="P10" i="28"/>
  <c r="P7" i="28"/>
  <c r="P13" i="28"/>
  <c r="P11" i="28"/>
  <c r="P8" i="28"/>
  <c r="P14" i="28"/>
  <c r="P9" i="28"/>
  <c r="P15" i="28"/>
  <c r="P6" i="28"/>
  <c r="G10" i="28"/>
  <c r="P16" i="28" s="1"/>
  <c r="G12" i="28" s="1"/>
  <c r="O5" i="28"/>
  <c r="N8" i="28"/>
  <c r="N11" i="28"/>
  <c r="M13" i="28"/>
  <c r="M11" i="28"/>
  <c r="M7" i="28"/>
  <c r="M10" i="28"/>
  <c r="M12" i="28"/>
  <c r="N13" i="28"/>
  <c r="M9" i="28"/>
  <c r="M14" i="28"/>
  <c r="M8" i="28"/>
  <c r="M6" i="28"/>
  <c r="D12" i="27"/>
  <c r="T8" i="27"/>
  <c r="O14" i="27"/>
  <c r="O11" i="27"/>
  <c r="P6" i="27"/>
  <c r="M9" i="27"/>
  <c r="M14" i="27"/>
  <c r="O15" i="27"/>
  <c r="M8" i="27"/>
  <c r="N9" i="27"/>
  <c r="M11" i="27"/>
  <c r="P15" i="27"/>
  <c r="P11" i="27"/>
  <c r="N12" i="27"/>
  <c r="O13" i="27"/>
  <c r="O9" i="27"/>
  <c r="O8" i="27"/>
  <c r="M6" i="27"/>
  <c r="O7" i="27"/>
  <c r="O10" i="27"/>
  <c r="O12" i="27"/>
  <c r="N6" i="27"/>
  <c r="P7" i="27"/>
  <c r="D12" i="26"/>
  <c r="P12" i="26"/>
  <c r="P10" i="26"/>
  <c r="P7" i="26"/>
  <c r="P6" i="26"/>
  <c r="P13" i="26"/>
  <c r="P11" i="26"/>
  <c r="P8" i="26"/>
  <c r="P14" i="26"/>
  <c r="P9" i="26"/>
  <c r="P15" i="26"/>
  <c r="M14" i="26"/>
  <c r="O15" i="26"/>
  <c r="M8" i="26"/>
  <c r="N9" i="26"/>
  <c r="G10" i="26"/>
  <c r="P16" i="26" s="1"/>
  <c r="G12" i="26" s="1"/>
  <c r="M11" i="26"/>
  <c r="N14" i="26"/>
  <c r="M7" i="26"/>
  <c r="O8" i="26"/>
  <c r="M10" i="26"/>
  <c r="O11" i="26"/>
  <c r="M12" i="26"/>
  <c r="N13" i="26"/>
  <c r="N7" i="26"/>
  <c r="N10" i="26"/>
  <c r="N12" i="26"/>
  <c r="O13" i="26"/>
  <c r="M6" i="26"/>
  <c r="O7" i="26"/>
  <c r="O10" i="26"/>
  <c r="O12" i="26"/>
  <c r="O9" i="26"/>
  <c r="M13" i="26"/>
  <c r="N6" i="26"/>
  <c r="M15" i="26"/>
  <c r="O14" i="26"/>
  <c r="P12" i="25"/>
  <c r="P10" i="25"/>
  <c r="P7" i="25"/>
  <c r="P13" i="25"/>
  <c r="P11" i="25"/>
  <c r="P8" i="25"/>
  <c r="P14" i="25"/>
  <c r="P9" i="25"/>
  <c r="P15" i="25"/>
  <c r="P6" i="25"/>
  <c r="D12" i="25"/>
  <c r="O15" i="25"/>
  <c r="N5" i="25"/>
  <c r="G10" i="25"/>
  <c r="P16" i="25" s="1"/>
  <c r="G12" i="25" s="1"/>
  <c r="M11" i="25"/>
  <c r="M7" i="25"/>
  <c r="O8" i="25"/>
  <c r="O11" i="25"/>
  <c r="M12" i="25"/>
  <c r="O13" i="25"/>
  <c r="M9" i="25"/>
  <c r="O9" i="25"/>
  <c r="O7" i="25"/>
  <c r="O10" i="25"/>
  <c r="O12" i="25"/>
  <c r="O14" i="25"/>
  <c r="P12" i="24"/>
  <c r="P10" i="24"/>
  <c r="P7" i="24"/>
  <c r="P13" i="24"/>
  <c r="P11" i="24"/>
  <c r="P8" i="24"/>
  <c r="P14" i="24"/>
  <c r="P9" i="24"/>
  <c r="P6" i="24"/>
  <c r="P15" i="24"/>
  <c r="D12" i="24"/>
  <c r="M14" i="24"/>
  <c r="O15" i="24"/>
  <c r="N5" i="24"/>
  <c r="M8" i="24"/>
  <c r="G10" i="24"/>
  <c r="P16" i="24" s="1"/>
  <c r="G12" i="24" s="1"/>
  <c r="M11" i="24"/>
  <c r="M7" i="24"/>
  <c r="O8" i="24"/>
  <c r="M10" i="24"/>
  <c r="O11" i="24"/>
  <c r="M12" i="24"/>
  <c r="O14" i="24"/>
  <c r="O13" i="24"/>
  <c r="M9" i="24"/>
  <c r="M6" i="24"/>
  <c r="O7" i="24"/>
  <c r="O10" i="24"/>
  <c r="O12" i="24"/>
  <c r="M15" i="24"/>
  <c r="O9" i="24"/>
  <c r="O6" i="23"/>
  <c r="O15" i="23"/>
  <c r="O12" i="23"/>
  <c r="O10" i="23"/>
  <c r="O7" i="23"/>
  <c r="O13" i="23"/>
  <c r="O11" i="23"/>
  <c r="O8" i="23"/>
  <c r="O14" i="23"/>
  <c r="O9" i="23"/>
  <c r="P12" i="23"/>
  <c r="P10" i="23"/>
  <c r="P7" i="23"/>
  <c r="P11" i="23"/>
  <c r="P8" i="23"/>
  <c r="P13" i="23"/>
  <c r="P6" i="23"/>
  <c r="P14" i="23"/>
  <c r="P9" i="23"/>
  <c r="P15" i="23"/>
  <c r="D12" i="23"/>
  <c r="M8" i="23"/>
  <c r="M11" i="23"/>
  <c r="N8" i="23"/>
  <c r="N11" i="23"/>
  <c r="M13" i="23"/>
  <c r="M7" i="23"/>
  <c r="M10" i="23"/>
  <c r="M12" i="23"/>
  <c r="M9" i="23"/>
  <c r="M14" i="23"/>
  <c r="M6" i="23"/>
  <c r="P11" i="22"/>
  <c r="P8" i="22"/>
  <c r="P10" i="22"/>
  <c r="P13" i="22"/>
  <c r="P14" i="22"/>
  <c r="P9" i="22"/>
  <c r="P12" i="22"/>
  <c r="P7" i="22"/>
  <c r="P15" i="22"/>
  <c r="P6" i="22"/>
  <c r="N12" i="22"/>
  <c r="N10" i="22"/>
  <c r="N7" i="22"/>
  <c r="N8" i="22"/>
  <c r="N6" i="22"/>
  <c r="N13" i="22"/>
  <c r="N11" i="22"/>
  <c r="N14" i="22"/>
  <c r="N9" i="22"/>
  <c r="N15" i="22"/>
  <c r="O13" i="22"/>
  <c r="O9" i="22"/>
  <c r="O7" i="22"/>
  <c r="O11" i="22"/>
  <c r="O8" i="22"/>
  <c r="O14" i="22"/>
  <c r="O10" i="22"/>
  <c r="O15" i="22"/>
  <c r="O6" i="22"/>
  <c r="O12" i="22"/>
  <c r="E10" i="22"/>
  <c r="N16" i="22" s="1"/>
  <c r="E12" i="22" s="1"/>
  <c r="M9" i="22"/>
  <c r="F10" i="22"/>
  <c r="O16" i="22" s="1"/>
  <c r="F12" i="22" s="1"/>
  <c r="M14" i="22"/>
  <c r="M8" i="22"/>
  <c r="G10" i="22"/>
  <c r="P16" i="22" s="1"/>
  <c r="G12" i="22" s="1"/>
  <c r="M11" i="22"/>
  <c r="M7" i="22"/>
  <c r="M10" i="22"/>
  <c r="M12" i="22"/>
  <c r="T8" i="12"/>
  <c r="D13" i="12" s="1"/>
  <c r="D12" i="12"/>
  <c r="N14" i="12"/>
  <c r="O14" i="12"/>
  <c r="P15" i="12"/>
  <c r="N13" i="23" l="1"/>
  <c r="M7" i="30"/>
  <c r="N12" i="23"/>
  <c r="N9" i="23"/>
  <c r="N10" i="27"/>
  <c r="N9" i="28"/>
  <c r="M10" i="29"/>
  <c r="R10" i="29" s="1"/>
  <c r="M14" i="29"/>
  <c r="M13" i="30"/>
  <c r="N11" i="27"/>
  <c r="N10" i="23"/>
  <c r="R10" i="23" s="1"/>
  <c r="N7" i="27"/>
  <c r="M11" i="30"/>
  <c r="N13" i="27"/>
  <c r="R13" i="27" s="1"/>
  <c r="N7" i="23"/>
  <c r="N12" i="28"/>
  <c r="M7" i="29"/>
  <c r="N6" i="28"/>
  <c r="M10" i="30"/>
  <c r="N6" i="23"/>
  <c r="N14" i="23"/>
  <c r="R15" i="23"/>
  <c r="N10" i="28"/>
  <c r="N14" i="28"/>
  <c r="M11" i="29"/>
  <c r="M8" i="30"/>
  <c r="M15" i="29"/>
  <c r="M9" i="30"/>
  <c r="N7" i="28"/>
  <c r="M6" i="29"/>
  <c r="M6" i="30"/>
  <c r="T8" i="29"/>
  <c r="R18" i="29" s="1"/>
  <c r="G2" i="29" s="1"/>
  <c r="D23" i="3" s="1"/>
  <c r="E23" i="3" s="1"/>
  <c r="N15" i="27"/>
  <c r="R15" i="27" s="1"/>
  <c r="N8" i="27"/>
  <c r="R6" i="22"/>
  <c r="M6" i="25"/>
  <c r="P10" i="27"/>
  <c r="P14" i="27"/>
  <c r="R14" i="27" s="1"/>
  <c r="R7" i="27"/>
  <c r="R6" i="26"/>
  <c r="P13" i="27"/>
  <c r="P9" i="27"/>
  <c r="M13" i="25"/>
  <c r="M8" i="25"/>
  <c r="R12" i="27"/>
  <c r="R10" i="27"/>
  <c r="T8" i="23"/>
  <c r="D13" i="23" s="1"/>
  <c r="M10" i="25"/>
  <c r="M14" i="25"/>
  <c r="R6" i="27"/>
  <c r="P8" i="27"/>
  <c r="R8" i="27" s="1"/>
  <c r="R13" i="22"/>
  <c r="R9" i="26"/>
  <c r="R8" i="26"/>
  <c r="R10" i="26"/>
  <c r="R8" i="23"/>
  <c r="R8" i="22"/>
  <c r="R15" i="22"/>
  <c r="N15" i="30"/>
  <c r="R15" i="30" s="1"/>
  <c r="N6" i="30"/>
  <c r="N11" i="30"/>
  <c r="R11" i="30" s="1"/>
  <c r="N12" i="30"/>
  <c r="R12" i="30" s="1"/>
  <c r="N10" i="30"/>
  <c r="N7" i="30"/>
  <c r="R7" i="30" s="1"/>
  <c r="N13" i="30"/>
  <c r="R13" i="30" s="1"/>
  <c r="N8" i="30"/>
  <c r="R8" i="30" s="1"/>
  <c r="N14" i="30"/>
  <c r="R14" i="30" s="1"/>
  <c r="N9" i="30"/>
  <c r="R9" i="30" s="1"/>
  <c r="T8" i="30"/>
  <c r="N15" i="29"/>
  <c r="R15" i="29" s="1"/>
  <c r="N6" i="29"/>
  <c r="N8" i="29"/>
  <c r="R8" i="29" s="1"/>
  <c r="N12" i="29"/>
  <c r="R12" i="29" s="1"/>
  <c r="N10" i="29"/>
  <c r="N7" i="29"/>
  <c r="R7" i="29" s="1"/>
  <c r="N11" i="29"/>
  <c r="R11" i="29" s="1"/>
  <c r="N13" i="29"/>
  <c r="R13" i="29" s="1"/>
  <c r="N14" i="29"/>
  <c r="R14" i="29" s="1"/>
  <c r="N9" i="29"/>
  <c r="R9" i="29" s="1"/>
  <c r="O6" i="28"/>
  <c r="R6" i="28" s="1"/>
  <c r="O12" i="28"/>
  <c r="O10" i="28"/>
  <c r="R10" i="28" s="1"/>
  <c r="O7" i="28"/>
  <c r="O13" i="28"/>
  <c r="O11" i="28"/>
  <c r="R11" i="28" s="1"/>
  <c r="O8" i="28"/>
  <c r="R8" i="28" s="1"/>
  <c r="O15" i="28"/>
  <c r="R15" i="28" s="1"/>
  <c r="O14" i="28"/>
  <c r="O9" i="28"/>
  <c r="R9" i="28" s="1"/>
  <c r="R7" i="28"/>
  <c r="T8" i="28"/>
  <c r="R13" i="28"/>
  <c r="R18" i="27"/>
  <c r="G2" i="27" s="1"/>
  <c r="D21" i="3" s="1"/>
  <c r="E21" i="3" s="1"/>
  <c r="D13" i="27"/>
  <c r="R9" i="27"/>
  <c r="R11" i="27"/>
  <c r="R15" i="26"/>
  <c r="R14" i="26"/>
  <c r="R7" i="26"/>
  <c r="R13" i="26"/>
  <c r="R11" i="26"/>
  <c r="T8" i="26"/>
  <c r="R12" i="26"/>
  <c r="N15" i="25"/>
  <c r="R15" i="25" s="1"/>
  <c r="N6" i="25"/>
  <c r="N11" i="25"/>
  <c r="R11" i="25" s="1"/>
  <c r="N12" i="25"/>
  <c r="R12" i="25" s="1"/>
  <c r="N10" i="25"/>
  <c r="R10" i="25" s="1"/>
  <c r="N7" i="25"/>
  <c r="R7" i="25" s="1"/>
  <c r="N8" i="25"/>
  <c r="R8" i="25" s="1"/>
  <c r="N13" i="25"/>
  <c r="R13" i="25" s="1"/>
  <c r="N14" i="25"/>
  <c r="R14" i="25" s="1"/>
  <c r="N9" i="25"/>
  <c r="R9" i="25" s="1"/>
  <c r="T8" i="25"/>
  <c r="N15" i="24"/>
  <c r="R15" i="24" s="1"/>
  <c r="N6" i="24"/>
  <c r="R6" i="24" s="1"/>
  <c r="N11" i="24"/>
  <c r="R11" i="24" s="1"/>
  <c r="N8" i="24"/>
  <c r="R8" i="24" s="1"/>
  <c r="N12" i="24"/>
  <c r="R12" i="24" s="1"/>
  <c r="N10" i="24"/>
  <c r="R10" i="24" s="1"/>
  <c r="N7" i="24"/>
  <c r="R7" i="24" s="1"/>
  <c r="N13" i="24"/>
  <c r="R13" i="24" s="1"/>
  <c r="N14" i="24"/>
  <c r="R14" i="24" s="1"/>
  <c r="N9" i="24"/>
  <c r="R9" i="24" s="1"/>
  <c r="T8" i="24"/>
  <c r="R6" i="23"/>
  <c r="R13" i="23"/>
  <c r="R7" i="23"/>
  <c r="R9" i="23"/>
  <c r="R11" i="23"/>
  <c r="R14" i="23"/>
  <c r="R12" i="23"/>
  <c r="R14" i="22"/>
  <c r="T8" i="22"/>
  <c r="R9" i="22"/>
  <c r="R7" i="22"/>
  <c r="R12" i="22"/>
  <c r="R10" i="22"/>
  <c r="R11" i="22"/>
  <c r="M9" i="12"/>
  <c r="M8" i="12"/>
  <c r="M6" i="12"/>
  <c r="M10" i="12"/>
  <c r="M7" i="12"/>
  <c r="M11" i="12"/>
  <c r="M12" i="12"/>
  <c r="M15" i="12"/>
  <c r="M14" i="12"/>
  <c r="M13" i="12"/>
  <c r="N9" i="12"/>
  <c r="O12" i="12"/>
  <c r="N11" i="12"/>
  <c r="N7" i="12"/>
  <c r="P12" i="12"/>
  <c r="P11" i="12"/>
  <c r="O11" i="12"/>
  <c r="P13" i="12"/>
  <c r="O9" i="12"/>
  <c r="N10" i="12"/>
  <c r="N12" i="12"/>
  <c r="N13" i="12"/>
  <c r="P10" i="12"/>
  <c r="P7" i="12"/>
  <c r="O7" i="12"/>
  <c r="P9" i="12"/>
  <c r="O10" i="12"/>
  <c r="P14" i="12"/>
  <c r="N8" i="12"/>
  <c r="O6" i="12"/>
  <c r="P6" i="12"/>
  <c r="P8" i="12"/>
  <c r="N15" i="12"/>
  <c r="O15" i="12"/>
  <c r="O8" i="12"/>
  <c r="O13" i="12"/>
  <c r="C9" i="3"/>
  <c r="R14" i="28" l="1"/>
  <c r="R6" i="30"/>
  <c r="D13" i="29"/>
  <c r="R12" i="28"/>
  <c r="R6" i="29"/>
  <c r="T9" i="29" s="1"/>
  <c r="R10" i="30"/>
  <c r="T9" i="30" s="1"/>
  <c r="R6" i="25"/>
  <c r="T9" i="25" s="1"/>
  <c r="R18" i="25" s="1"/>
  <c r="G2" i="25" s="1"/>
  <c r="D19" i="3" s="1"/>
  <c r="E19" i="3" s="1"/>
  <c r="T9" i="27"/>
  <c r="T9" i="26"/>
  <c r="R18" i="26" s="1"/>
  <c r="G2" i="26" s="1"/>
  <c r="D20" i="3" s="1"/>
  <c r="E20" i="3" s="1"/>
  <c r="T9" i="22"/>
  <c r="R18" i="22" s="1"/>
  <c r="G2" i="22" s="1"/>
  <c r="D16" i="3" s="1"/>
  <c r="E16" i="3" s="1"/>
  <c r="R18" i="30"/>
  <c r="G2" i="30" s="1"/>
  <c r="D24" i="3" s="1"/>
  <c r="E24" i="3" s="1"/>
  <c r="D13" i="30"/>
  <c r="T9" i="28"/>
  <c r="R18" i="28"/>
  <c r="G2" i="28" s="1"/>
  <c r="D22" i="3" s="1"/>
  <c r="E22" i="3" s="1"/>
  <c r="D13" i="28"/>
  <c r="D13" i="26"/>
  <c r="D13" i="25"/>
  <c r="T9" i="24"/>
  <c r="R18" i="24" s="1"/>
  <c r="G2" i="24" s="1"/>
  <c r="D18" i="3" s="1"/>
  <c r="E18" i="3" s="1"/>
  <c r="D13" i="24"/>
  <c r="T9" i="23"/>
  <c r="R18" i="23" s="1"/>
  <c r="G2" i="23" s="1"/>
  <c r="D17" i="3" s="1"/>
  <c r="E17" i="3" s="1"/>
  <c r="D13" i="22"/>
  <c r="R14" i="12"/>
  <c r="R10" i="12"/>
  <c r="R15" i="12"/>
  <c r="R13" i="12"/>
  <c r="R8" i="12"/>
  <c r="R7" i="12"/>
  <c r="R11" i="12"/>
  <c r="R6" i="12"/>
  <c r="R12" i="12"/>
  <c r="R9" i="12"/>
  <c r="T9" i="12" l="1"/>
  <c r="R18" i="12" s="1"/>
  <c r="G2" i="12" l="1"/>
</calcChain>
</file>

<file path=xl/sharedStrings.xml><?xml version="1.0" encoding="utf-8"?>
<sst xmlns="http://schemas.openxmlformats.org/spreadsheetml/2006/main" count="274" uniqueCount="49">
  <si>
    <t>Vekting av tidspunktene</t>
  </si>
  <si>
    <t>Første kontraktsår</t>
  </si>
  <si>
    <t>Andre kontraktsår</t>
  </si>
  <si>
    <t>Tredje kontraktsår</t>
  </si>
  <si>
    <t>Fjerde kontraktsår</t>
  </si>
  <si>
    <t>SUM (må være 100)</t>
  </si>
  <si>
    <t>Leverandørnr</t>
  </si>
  <si>
    <t>Leverandørnavn</t>
  </si>
  <si>
    <t>Karakter:</t>
  </si>
  <si>
    <t>POENGBEREGNING</t>
  </si>
  <si>
    <t>Drivstoff</t>
  </si>
  <si>
    <t>Poeng 
0-10</t>
  </si>
  <si>
    <t>Kontroll av minimumskrav og gyldighet</t>
  </si>
  <si>
    <t>Første kontraktsår:</t>
  </si>
  <si>
    <t>Andre kontraktsår:</t>
  </si>
  <si>
    <t>Tredje kontraktsår:</t>
  </si>
  <si>
    <t>Fjerde kontraktsår:</t>
  </si>
  <si>
    <t>Poeng - justert for periodevekting</t>
  </si>
  <si>
    <t>Minimumskrav - kan ikke endres</t>
  </si>
  <si>
    <t>Elektrisitet, hydrogen eller biogass</t>
  </si>
  <si>
    <t>Batterielektrisk / hydrogen</t>
  </si>
  <si>
    <t>Biogass</t>
  </si>
  <si>
    <t>Kommentar / tilleggsopplysninger</t>
  </si>
  <si>
    <t>HVO / biodiesel / bioetanol</t>
  </si>
  <si>
    <t>SUM (skal bli 100 i hver kolonne):</t>
  </si>
  <si>
    <t>Leveradør 1:</t>
  </si>
  <si>
    <t>Leveradør 2:</t>
  </si>
  <si>
    <t>Leveradør 3:</t>
  </si>
  <si>
    <t>Leveradør 4:</t>
  </si>
  <si>
    <t>Leveradør 5:</t>
  </si>
  <si>
    <t>Leveradør 6:</t>
  </si>
  <si>
    <t>Leveradør 7:</t>
  </si>
  <si>
    <t>Leveradør 8:</t>
  </si>
  <si>
    <t>Leveradør 9:</t>
  </si>
  <si>
    <t>Leveradør 10:</t>
  </si>
  <si>
    <t>Kontrollsjekk</t>
  </si>
  <si>
    <t>&lt;-- Prosentandel el, hy og biogass hvetr kontraktsår</t>
  </si>
  <si>
    <t>I kolonnen "Justert poeng" er karakterene justert slik at beste tilbyder får 10 poeng. Det er brukt lineær metode.</t>
  </si>
  <si>
    <t>Poeng</t>
  </si>
  <si>
    <t>Justert poeng (beste tilbyder justert til 10)</t>
  </si>
  <si>
    <t>&lt;-- Prosentandel el, hy og biogass hvert kontraktsår</t>
  </si>
  <si>
    <t>EVALUERINGSSKJEMA</t>
  </si>
  <si>
    <t>Diesel / bensin / naturgass / hybrid</t>
  </si>
  <si>
    <r>
      <rPr>
        <b/>
        <sz val="11"/>
        <color rgb="FFFF0000"/>
        <rFont val="Calibri"/>
        <family val="2"/>
        <scheme val="minor"/>
      </rPr>
      <t xml:space="preserve">NB! </t>
    </r>
    <r>
      <rPr>
        <b/>
        <sz val="11"/>
        <rFont val="Calibri"/>
        <family val="2"/>
        <scheme val="minor"/>
      </rPr>
      <t>Velg riktig minimumskrav til andel kjøret</t>
    </r>
    <r>
      <rPr>
        <b/>
        <sz val="11"/>
        <color theme="1"/>
        <rFont val="Calibri"/>
        <family val="2"/>
        <scheme val="minor"/>
      </rPr>
      <t>øy på elektristet, hydrogen eller biogass som er satt i konkurransegrunnlaget:</t>
    </r>
  </si>
  <si>
    <r>
      <t xml:space="preserve">Første kontraktsår:
Andel </t>
    </r>
    <r>
      <rPr>
        <b/>
        <sz val="11"/>
        <color rgb="FFFF0000"/>
        <rFont val="Calibri"/>
        <family val="2"/>
        <scheme val="minor"/>
      </rPr>
      <t>oppmøter/oppdrag</t>
    </r>
  </si>
  <si>
    <r>
      <t xml:space="preserve">Andre kontraktsår:
Andel </t>
    </r>
    <r>
      <rPr>
        <b/>
        <sz val="11"/>
        <color rgb="FFFF0000"/>
        <rFont val="Calibri"/>
        <family val="2"/>
        <scheme val="minor"/>
      </rPr>
      <t>oppmøter/oppdrag</t>
    </r>
  </si>
  <si>
    <r>
      <t xml:space="preserve">Tredje kontraktsår:
Andel </t>
    </r>
    <r>
      <rPr>
        <b/>
        <sz val="11"/>
        <color rgb="FFFF0000"/>
        <rFont val="Calibri"/>
        <family val="2"/>
        <scheme val="minor"/>
      </rPr>
      <t>oppmøter/oppdrag</t>
    </r>
  </si>
  <si>
    <r>
      <t xml:space="preserve">Fjerde kontraktsår:
Andel </t>
    </r>
    <r>
      <rPr>
        <b/>
        <sz val="11"/>
        <color rgb="FFFF0000"/>
        <rFont val="Calibri"/>
        <family val="2"/>
        <scheme val="minor"/>
      </rPr>
      <t>oppmøter/oppdrag</t>
    </r>
  </si>
  <si>
    <t>Sist oppdatert: 07.04.2022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</si>
</sst>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Oslo Sans Office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2" borderId="1" xfId="0" applyFill="1" applyBorder="1" applyAlignment="1">
      <alignment horizontal="left" vertical="top" wrapText="1"/>
    </xf>
    <xf numFmtId="0" fontId="0" fillId="2" borderId="5" xfId="0" applyFill="1" applyBorder="1" applyAlignment="1">
      <alignment vertical="center"/>
    </xf>
    <xf numFmtId="0" fontId="3" fillId="5" borderId="5" xfId="0" applyFont="1" applyFill="1" applyBorder="1" applyAlignment="1">
      <alignment vertical="center"/>
    </xf>
    <xf numFmtId="10" fontId="2" fillId="0" borderId="9" xfId="0" applyNumberFormat="1" applyFont="1" applyBorder="1"/>
    <xf numFmtId="0" fontId="2" fillId="0" borderId="3" xfId="0" applyFont="1" applyBorder="1"/>
    <xf numFmtId="0" fontId="0" fillId="0" borderId="4" xfId="0" applyBorder="1"/>
    <xf numFmtId="2" fontId="2" fillId="7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0" fillId="0" borderId="0" xfId="0" applyFill="1" applyBorder="1"/>
    <xf numFmtId="2" fontId="2" fillId="6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9" fontId="0" fillId="0" borderId="0" xfId="0" applyNumberFormat="1" applyFill="1" applyBorder="1" applyAlignment="1">
      <alignment vertical="center" wrapText="1"/>
    </xf>
    <xf numFmtId="2" fontId="0" fillId="0" borderId="0" xfId="0" applyNumberFormat="1" applyFill="1" applyBorder="1"/>
    <xf numFmtId="2" fontId="2" fillId="6" borderId="15" xfId="0" applyNumberFormat="1" applyFont="1" applyFill="1" applyBorder="1"/>
    <xf numFmtId="0" fontId="0" fillId="0" borderId="0" xfId="0" applyBorder="1"/>
    <xf numFmtId="2" fontId="0" fillId="0" borderId="1" xfId="0" applyNumberFormat="1" applyBorder="1"/>
    <xf numFmtId="10" fontId="2" fillId="0" borderId="1" xfId="0" applyNumberFormat="1" applyFont="1" applyBorder="1"/>
    <xf numFmtId="0" fontId="0" fillId="0" borderId="13" xfId="0" applyBorder="1"/>
    <xf numFmtId="0" fontId="0" fillId="0" borderId="18" xfId="0" applyBorder="1"/>
    <xf numFmtId="10" fontId="0" fillId="0" borderId="4" xfId="0" applyNumberFormat="1" applyBorder="1"/>
    <xf numFmtId="2" fontId="0" fillId="0" borderId="10" xfId="0" applyNumberFormat="1" applyBorder="1"/>
    <xf numFmtId="10" fontId="0" fillId="0" borderId="3" xfId="0" applyNumberFormat="1" applyBorder="1"/>
    <xf numFmtId="2" fontId="0" fillId="0" borderId="9" xfId="0" applyNumberFormat="1" applyBorder="1"/>
    <xf numFmtId="0" fontId="2" fillId="4" borderId="19" xfId="0" applyFont="1" applyFill="1" applyBorder="1" applyAlignment="1">
      <alignment horizontal="center" vertical="center" wrapText="1"/>
    </xf>
    <xf numFmtId="10" fontId="2" fillId="0" borderId="4" xfId="0" applyNumberFormat="1" applyFont="1" applyBorder="1"/>
    <xf numFmtId="10" fontId="2" fillId="0" borderId="10" xfId="0" applyNumberFormat="1" applyFont="1" applyBorder="1"/>
    <xf numFmtId="2" fontId="0" fillId="0" borderId="4" xfId="0" applyNumberFormat="1" applyBorder="1"/>
    <xf numFmtId="2" fontId="0" fillId="0" borderId="3" xfId="0" applyNumberFormat="1" applyBorder="1"/>
    <xf numFmtId="2" fontId="0" fillId="0" borderId="2" xfId="0" applyNumberFormat="1" applyBorder="1"/>
    <xf numFmtId="0" fontId="2" fillId="4" borderId="20" xfId="0" applyFont="1" applyFill="1" applyBorder="1" applyAlignment="1">
      <alignment horizontal="center" vertical="center" wrapText="1"/>
    </xf>
    <xf numFmtId="0" fontId="0" fillId="0" borderId="21" xfId="0" applyBorder="1"/>
    <xf numFmtId="2" fontId="0" fillId="0" borderId="21" xfId="0" applyNumberFormat="1" applyBorder="1"/>
    <xf numFmtId="2" fontId="0" fillId="0" borderId="22" xfId="0" applyNumberFormat="1" applyBorder="1"/>
    <xf numFmtId="0" fontId="2" fillId="0" borderId="23" xfId="0" applyFont="1" applyFill="1" applyBorder="1"/>
    <xf numFmtId="0" fontId="0" fillId="0" borderId="24" xfId="0" applyFill="1" applyBorder="1"/>
    <xf numFmtId="0" fontId="0" fillId="0" borderId="24" xfId="0" applyBorder="1"/>
    <xf numFmtId="0" fontId="0" fillId="0" borderId="25" xfId="0" applyBorder="1"/>
    <xf numFmtId="0" fontId="0" fillId="0" borderId="13" xfId="0" applyFill="1" applyBorder="1"/>
    <xf numFmtId="10" fontId="2" fillId="0" borderId="0" xfId="0" applyNumberFormat="1" applyFont="1" applyBorder="1"/>
    <xf numFmtId="2" fontId="0" fillId="0" borderId="0" xfId="0" applyNumberFormat="1" applyBorder="1"/>
    <xf numFmtId="2" fontId="0" fillId="0" borderId="13" xfId="0" applyNumberFormat="1" applyFill="1" applyBorder="1"/>
    <xf numFmtId="0" fontId="0" fillId="0" borderId="27" xfId="0" applyFill="1" applyBorder="1"/>
    <xf numFmtId="0" fontId="0" fillId="0" borderId="27" xfId="0" applyBorder="1"/>
    <xf numFmtId="0" fontId="0" fillId="0" borderId="28" xfId="0" applyBorder="1"/>
    <xf numFmtId="2" fontId="2" fillId="0" borderId="26" xfId="0" applyNumberFormat="1" applyFont="1" applyFill="1" applyBorder="1"/>
    <xf numFmtId="2" fontId="2" fillId="0" borderId="27" xfId="0" applyNumberFormat="1" applyFont="1" applyFill="1" applyBorder="1"/>
    <xf numFmtId="10" fontId="0" fillId="0" borderId="0" xfId="0" applyNumberFormat="1"/>
    <xf numFmtId="0" fontId="2" fillId="0" borderId="8" xfId="0" applyFont="1" applyBorder="1"/>
    <xf numFmtId="0" fontId="0" fillId="0" borderId="7" xfId="0" applyBorder="1"/>
    <xf numFmtId="0" fontId="2" fillId="4" borderId="10" xfId="0" applyFont="1" applyFill="1" applyBorder="1" applyAlignment="1">
      <alignment horizontal="center" vertical="center" wrapText="1"/>
    </xf>
    <xf numFmtId="10" fontId="0" fillId="2" borderId="9" xfId="0" applyNumberFormat="1" applyFill="1" applyBorder="1" applyAlignment="1">
      <alignment horizontal="center" vertical="top"/>
    </xf>
    <xf numFmtId="10" fontId="0" fillId="8" borderId="10" xfId="0" applyNumberFormat="1" applyFill="1" applyBorder="1"/>
    <xf numFmtId="0" fontId="0" fillId="0" borderId="10" xfId="0" applyBorder="1" applyAlignment="1">
      <alignment wrapText="1"/>
    </xf>
    <xf numFmtId="0" fontId="0" fillId="0" borderId="10" xfId="0" applyBorder="1"/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9" fontId="0" fillId="0" borderId="0" xfId="0" applyNumberFormat="1"/>
    <xf numFmtId="0" fontId="0" fillId="2" borderId="32" xfId="0" applyFill="1" applyBorder="1" applyAlignment="1">
      <alignment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wrapText="1"/>
    </xf>
    <xf numFmtId="0" fontId="0" fillId="0" borderId="30" xfId="0" applyBorder="1" applyAlignment="1">
      <alignment wrapText="1"/>
    </xf>
    <xf numFmtId="0" fontId="0" fillId="2" borderId="9" xfId="0" applyFill="1" applyBorder="1" applyAlignment="1">
      <alignment vertical="center" wrapText="1"/>
    </xf>
    <xf numFmtId="0" fontId="3" fillId="5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7" borderId="1" xfId="0" applyFont="1" applyFill="1" applyBorder="1" applyAlignment="1"/>
    <xf numFmtId="0" fontId="3" fillId="5" borderId="5" xfId="0" applyFont="1" applyFill="1" applyBorder="1" applyAlignment="1">
      <alignment horizontal="center" vertical="center" wrapText="1"/>
    </xf>
    <xf numFmtId="10" fontId="0" fillId="0" borderId="13" xfId="0" applyNumberFormat="1" applyBorder="1"/>
    <xf numFmtId="164" fontId="0" fillId="2" borderId="2" xfId="0" applyNumberFormat="1" applyFill="1" applyBorder="1" applyAlignment="1">
      <alignment horizontal="center" vertical="center" wrapText="1"/>
    </xf>
    <xf numFmtId="164" fontId="0" fillId="2" borderId="9" xfId="0" applyNumberFormat="1" applyFill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wrapText="1"/>
    </xf>
    <xf numFmtId="164" fontId="0" fillId="0" borderId="30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0" borderId="10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 vertical="top"/>
    </xf>
    <xf numFmtId="164" fontId="0" fillId="2" borderId="9" xfId="0" applyNumberFormat="1" applyFill="1" applyBorder="1" applyAlignment="1">
      <alignment horizontal="center" vertical="top"/>
    </xf>
    <xf numFmtId="0" fontId="2" fillId="4" borderId="3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vertical="top" wrapText="1"/>
    </xf>
    <xf numFmtId="9" fontId="2" fillId="8" borderId="14" xfId="0" applyNumberFormat="1" applyFont="1" applyFill="1" applyBorder="1" applyAlignment="1">
      <alignment horizontal="center"/>
    </xf>
    <xf numFmtId="0" fontId="7" fillId="0" borderId="0" xfId="0" applyFont="1" applyFill="1"/>
    <xf numFmtId="0" fontId="0" fillId="0" borderId="0" xfId="0" applyFill="1"/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0" xfId="0" applyFont="1" applyFill="1" applyAlignment="1">
      <alignment horizontal="right"/>
    </xf>
    <xf numFmtId="0" fontId="2" fillId="6" borderId="8" xfId="0" applyFont="1" applyFill="1" applyBorder="1" applyAlignment="1">
      <alignment horizontal="right"/>
    </xf>
    <xf numFmtId="0" fontId="2" fillId="6" borderId="29" xfId="0" applyFont="1" applyFill="1" applyBorder="1" applyAlignment="1">
      <alignment horizontal="right"/>
    </xf>
    <xf numFmtId="0" fontId="1" fillId="3" borderId="31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3E0CC-4C3F-400C-ADF3-4E0BC9B5852E}">
  <dimension ref="B2:L26"/>
  <sheetViews>
    <sheetView showGridLines="0" showRowColHeaders="0" tabSelected="1" zoomScale="90" zoomScaleNormal="90" workbookViewId="0">
      <selection activeCell="D3" sqref="D3"/>
    </sheetView>
  </sheetViews>
  <sheetFormatPr baseColWidth="10" defaultColWidth="11.453125" defaultRowHeight="14.5"/>
  <cols>
    <col min="2" max="2" width="18.453125" bestFit="1" customWidth="1"/>
    <col min="3" max="3" width="20.1796875" bestFit="1" customWidth="1"/>
    <col min="4" max="4" width="22.81640625" bestFit="1" customWidth="1"/>
    <col min="5" max="5" width="36.54296875" customWidth="1"/>
    <col min="12" max="12" width="11.453125" hidden="1" customWidth="1"/>
  </cols>
  <sheetData>
    <row r="2" spans="2:12" ht="21">
      <c r="B2" s="91" t="s">
        <v>41</v>
      </c>
      <c r="C2" s="92"/>
      <c r="D2" s="95" t="s">
        <v>48</v>
      </c>
      <c r="E2" s="95"/>
    </row>
    <row r="3" spans="2:12" ht="15" thickBot="1"/>
    <row r="4" spans="2:12">
      <c r="B4" s="93" t="s">
        <v>0</v>
      </c>
      <c r="C4" s="94"/>
    </row>
    <row r="5" spans="2:12">
      <c r="B5" s="6" t="s">
        <v>1</v>
      </c>
      <c r="C5" s="56">
        <v>0.3</v>
      </c>
    </row>
    <row r="6" spans="2:12">
      <c r="B6" s="6" t="s">
        <v>2</v>
      </c>
      <c r="C6" s="56">
        <v>0.3</v>
      </c>
    </row>
    <row r="7" spans="2:12">
      <c r="B7" s="6" t="s">
        <v>3</v>
      </c>
      <c r="C7" s="56">
        <v>0.2</v>
      </c>
    </row>
    <row r="8" spans="2:12">
      <c r="B8" s="6" t="s">
        <v>4</v>
      </c>
      <c r="C8" s="56">
        <v>0.2</v>
      </c>
    </row>
    <row r="9" spans="2:12" ht="15" thickBot="1">
      <c r="B9" s="5" t="s">
        <v>5</v>
      </c>
      <c r="C9" s="4">
        <f>SUM(C5:C8)</f>
        <v>1</v>
      </c>
    </row>
    <row r="10" spans="2:12" ht="15" thickBot="1"/>
    <row r="11" spans="2:12" ht="15" thickBot="1">
      <c r="B11" s="52" t="s">
        <v>43</v>
      </c>
      <c r="C11" s="53"/>
      <c r="D11" s="53"/>
      <c r="E11" s="53"/>
      <c r="F11" s="53"/>
      <c r="G11" s="90">
        <v>0</v>
      </c>
      <c r="L11" s="61">
        <v>0</v>
      </c>
    </row>
    <row r="12" spans="2:12">
      <c r="L12" s="61">
        <v>0.1</v>
      </c>
    </row>
    <row r="13" spans="2:12">
      <c r="L13" s="61">
        <v>0.2</v>
      </c>
    </row>
    <row r="14" spans="2:12">
      <c r="B14" s="9" t="s">
        <v>6</v>
      </c>
      <c r="C14" s="10" t="s">
        <v>7</v>
      </c>
      <c r="D14" s="9" t="s">
        <v>38</v>
      </c>
      <c r="E14" s="9" t="s">
        <v>39</v>
      </c>
      <c r="L14" s="61">
        <v>0.3</v>
      </c>
    </row>
    <row r="15" spans="2:12">
      <c r="B15" s="8">
        <v>1</v>
      </c>
      <c r="C15" s="8" t="str">
        <f>IF('Lev. 1'!D2="","",'Lev. 1'!D2)</f>
        <v/>
      </c>
      <c r="D15" s="13" t="str">
        <f>'Lev. 1'!G2</f>
        <v/>
      </c>
      <c r="E15" s="7" t="str">
        <f>IF(D15="","",D15*(10/MAX($D$15:$D$24)))</f>
        <v/>
      </c>
      <c r="L15" s="61">
        <v>0.4</v>
      </c>
    </row>
    <row r="16" spans="2:12">
      <c r="B16" s="8">
        <v>2</v>
      </c>
      <c r="C16" s="8" t="str">
        <f>IF('Lev. 2'!D2="","",'Lev. 2'!D2)</f>
        <v/>
      </c>
      <c r="D16" s="13" t="str">
        <f>'Lev. 2'!G2</f>
        <v/>
      </c>
      <c r="E16" s="7" t="str">
        <f t="shared" ref="E16:E24" si="0">IF(D16="","",D16*(10/MAX($D$15:$D$24)))</f>
        <v/>
      </c>
      <c r="L16" s="61">
        <v>0.5</v>
      </c>
    </row>
    <row r="17" spans="2:12">
      <c r="B17" s="8">
        <v>3</v>
      </c>
      <c r="C17" s="8" t="str">
        <f>IF('Lev. 3'!D2="","",'Lev. 3'!D2)</f>
        <v/>
      </c>
      <c r="D17" s="13" t="str">
        <f>'Lev. 3'!G2</f>
        <v/>
      </c>
      <c r="E17" s="7" t="str">
        <f t="shared" si="0"/>
        <v/>
      </c>
      <c r="L17" s="61">
        <v>0.6</v>
      </c>
    </row>
    <row r="18" spans="2:12">
      <c r="B18" s="8">
        <v>4</v>
      </c>
      <c r="C18" s="8" t="str">
        <f>IF('Lev. 4'!D2="","",'Lev. 4'!D2)</f>
        <v/>
      </c>
      <c r="D18" s="13" t="str">
        <f>'Lev. 4'!G2</f>
        <v/>
      </c>
      <c r="E18" s="7" t="str">
        <f t="shared" si="0"/>
        <v/>
      </c>
      <c r="L18" s="61">
        <v>0.7</v>
      </c>
    </row>
    <row r="19" spans="2:12">
      <c r="B19" s="8">
        <v>5</v>
      </c>
      <c r="C19" s="8" t="str">
        <f>IF('Lev. 5'!D2="","",'Lev. 5'!D2)</f>
        <v/>
      </c>
      <c r="D19" s="13" t="str">
        <f>'Lev. 5'!G2</f>
        <v/>
      </c>
      <c r="E19" s="7" t="str">
        <f t="shared" si="0"/>
        <v/>
      </c>
      <c r="L19" s="61">
        <v>0.8</v>
      </c>
    </row>
    <row r="20" spans="2:12">
      <c r="B20" s="8">
        <v>6</v>
      </c>
      <c r="C20" s="8" t="str">
        <f>IF('Lev. 6'!D2="","",'Lev. 6'!D2)</f>
        <v/>
      </c>
      <c r="D20" s="13" t="str">
        <f>'Lev. 6'!G2</f>
        <v/>
      </c>
      <c r="E20" s="7" t="str">
        <f t="shared" si="0"/>
        <v/>
      </c>
      <c r="L20" s="61">
        <v>0.9</v>
      </c>
    </row>
    <row r="21" spans="2:12">
      <c r="B21" s="8">
        <v>7</v>
      </c>
      <c r="C21" s="8" t="str">
        <f>IF('Lev. 7'!D2="","",'Lev. 7'!D2)</f>
        <v/>
      </c>
      <c r="D21" s="13" t="str">
        <f>'Lev. 7'!G2</f>
        <v/>
      </c>
      <c r="E21" s="7" t="str">
        <f t="shared" si="0"/>
        <v/>
      </c>
      <c r="L21" s="51"/>
    </row>
    <row r="22" spans="2:12">
      <c r="B22" s="8">
        <v>8</v>
      </c>
      <c r="C22" s="8" t="str">
        <f>IF('Lev. 8'!D2="","",'Lev. 8'!D2)</f>
        <v/>
      </c>
      <c r="D22" s="13" t="str">
        <f>'Lev. 8'!G2</f>
        <v/>
      </c>
      <c r="E22" s="7" t="str">
        <f t="shared" si="0"/>
        <v/>
      </c>
    </row>
    <row r="23" spans="2:12">
      <c r="B23" s="8">
        <v>9</v>
      </c>
      <c r="C23" s="8" t="str">
        <f>IF('Lev. 9'!D2="","",'Lev. 9'!D2)</f>
        <v/>
      </c>
      <c r="D23" s="13" t="str">
        <f>'Lev. 9'!G2</f>
        <v/>
      </c>
      <c r="E23" s="7" t="str">
        <f t="shared" si="0"/>
        <v/>
      </c>
    </row>
    <row r="24" spans="2:12">
      <c r="B24" s="8">
        <v>10</v>
      </c>
      <c r="C24" s="8" t="str">
        <f>IF('Lev. 10'!D2="","",'Lev. 10'!D2)</f>
        <v/>
      </c>
      <c r="D24" s="13" t="str">
        <f>'Lev. 10'!G2</f>
        <v/>
      </c>
      <c r="E24" s="7" t="str">
        <f t="shared" si="0"/>
        <v/>
      </c>
    </row>
    <row r="26" spans="2:12">
      <c r="B26" t="s">
        <v>37</v>
      </c>
    </row>
  </sheetData>
  <mergeCells count="2">
    <mergeCell ref="B4:C4"/>
    <mergeCell ref="D2:E2"/>
  </mergeCells>
  <dataValidations count="1">
    <dataValidation type="list" allowBlank="1" showInputMessage="1" showErrorMessage="1" sqref="G11" xr:uid="{86030632-8F65-42BD-8543-895C3FEA95CF}">
      <formula1>$L$11:$L$20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2EABF-4991-4DF6-A62C-34F99FD871CB}">
  <sheetPr>
    <pageSetUpPr fitToPage="1"/>
  </sheetPr>
  <dimension ref="B1:U18"/>
  <sheetViews>
    <sheetView showGridLines="0" zoomScale="145" zoomScaleNormal="145" workbookViewId="0">
      <selection activeCell="D2" sqref="D2"/>
    </sheetView>
  </sheetViews>
  <sheetFormatPr baseColWidth="10" defaultColWidth="11.453125" defaultRowHeight="14.5"/>
  <cols>
    <col min="1" max="1" width="1.7265625" customWidth="1"/>
    <col min="2" max="2" width="38.54296875" bestFit="1" customWidth="1"/>
    <col min="3" max="3" width="12.7265625" customWidth="1"/>
    <col min="4" max="7" width="24.1796875" bestFit="1" customWidth="1"/>
    <col min="8" max="8" width="31.7265625" bestFit="1" customWidth="1"/>
    <col min="10" max="10" width="18.1796875" bestFit="1" customWidth="1"/>
    <col min="11" max="11" width="7.54296875" customWidth="1"/>
    <col min="12" max="12" width="4.54296875" customWidth="1"/>
    <col min="13" max="13" width="11.54296875" bestFit="1" customWidth="1"/>
    <col min="14" max="14" width="11.7265625" bestFit="1" customWidth="1"/>
    <col min="17" max="17" width="3.7265625" customWidth="1"/>
    <col min="18" max="18" width="18.1796875" customWidth="1"/>
    <col min="20" max="20" width="14.26953125" customWidth="1"/>
    <col min="21" max="21" width="3.54296875" customWidth="1"/>
  </cols>
  <sheetData>
    <row r="1" spans="2:21" ht="15" thickBot="1">
      <c r="B1" s="11"/>
    </row>
    <row r="2" spans="2:21">
      <c r="C2" s="72" t="s">
        <v>33</v>
      </c>
      <c r="D2" s="73"/>
      <c r="F2" s="71" t="s">
        <v>8</v>
      </c>
      <c r="G2" s="12" t="str">
        <f>R18</f>
        <v/>
      </c>
      <c r="J2" s="38" t="s">
        <v>9</v>
      </c>
      <c r="K2" s="39"/>
      <c r="L2" s="39"/>
      <c r="M2" s="39"/>
      <c r="N2" s="39"/>
      <c r="O2" s="40"/>
      <c r="P2" s="40"/>
      <c r="Q2" s="40"/>
      <c r="R2" s="40"/>
      <c r="S2" s="40"/>
      <c r="T2" s="40"/>
      <c r="U2" s="41"/>
    </row>
    <row r="3" spans="2:21" ht="15" thickBot="1">
      <c r="J3" s="42"/>
      <c r="K3" s="11"/>
      <c r="L3" s="11"/>
      <c r="M3" s="11"/>
      <c r="N3" s="11"/>
      <c r="O3" s="19"/>
      <c r="P3" s="19"/>
      <c r="Q3" s="19"/>
      <c r="R3" s="19"/>
      <c r="S3" s="19"/>
      <c r="T3" s="19"/>
      <c r="U3" s="23"/>
    </row>
    <row r="4" spans="2:21" ht="30" customHeight="1">
      <c r="B4" s="3" t="s">
        <v>10</v>
      </c>
      <c r="C4" s="74" t="s">
        <v>11</v>
      </c>
      <c r="D4" s="14" t="s">
        <v>44</v>
      </c>
      <c r="E4" s="14" t="s">
        <v>45</v>
      </c>
      <c r="F4" s="14" t="s">
        <v>46</v>
      </c>
      <c r="G4" s="54" t="s">
        <v>47</v>
      </c>
      <c r="H4" s="70" t="s">
        <v>22</v>
      </c>
      <c r="J4" s="101" t="s">
        <v>12</v>
      </c>
      <c r="K4" s="102"/>
      <c r="L4" s="15"/>
      <c r="M4" s="59" t="s">
        <v>13</v>
      </c>
      <c r="N4" s="28" t="s">
        <v>14</v>
      </c>
      <c r="O4" s="28" t="s">
        <v>15</v>
      </c>
      <c r="P4" s="60" t="s">
        <v>16</v>
      </c>
      <c r="Q4" s="15"/>
      <c r="R4" s="34" t="s">
        <v>17</v>
      </c>
      <c r="S4" s="19"/>
      <c r="U4" s="23"/>
    </row>
    <row r="5" spans="2:21" ht="15" thickBot="1">
      <c r="B5" s="62" t="s">
        <v>19</v>
      </c>
      <c r="C5" s="63">
        <v>0</v>
      </c>
      <c r="D5" s="76">
        <f>Resultat!G11</f>
        <v>0</v>
      </c>
      <c r="E5" s="76">
        <f>Resultat!G11</f>
        <v>0</v>
      </c>
      <c r="F5" s="76">
        <f>Resultat!G11</f>
        <v>0</v>
      </c>
      <c r="G5" s="77">
        <f>Resultat!G11</f>
        <v>0</v>
      </c>
      <c r="H5" s="69" t="s">
        <v>18</v>
      </c>
      <c r="J5" s="22"/>
      <c r="K5" s="23"/>
      <c r="L5" s="16"/>
      <c r="M5" s="29">
        <f>D6+D7+D5</f>
        <v>0</v>
      </c>
      <c r="N5" s="21">
        <f>E6+E7+E5</f>
        <v>0</v>
      </c>
      <c r="O5" s="21">
        <f>F6+F7+F5</f>
        <v>0</v>
      </c>
      <c r="P5" s="30">
        <f>G6+G7+G5</f>
        <v>0</v>
      </c>
      <c r="Q5" s="43"/>
      <c r="R5" s="35" t="s">
        <v>36</v>
      </c>
      <c r="S5" s="19"/>
      <c r="U5" s="23"/>
    </row>
    <row r="6" spans="2:21" ht="15" thickBot="1">
      <c r="B6" s="2" t="s">
        <v>20</v>
      </c>
      <c r="C6" s="64">
        <v>10</v>
      </c>
      <c r="D6" s="78"/>
      <c r="E6" s="78"/>
      <c r="F6" s="78"/>
      <c r="G6" s="79"/>
      <c r="H6" s="68"/>
      <c r="J6" s="24">
        <v>0</v>
      </c>
      <c r="K6" s="25">
        <f>IF(Resultat!$G$11='Lev. 9'!J6,1,0)</f>
        <v>1</v>
      </c>
      <c r="L6" s="11"/>
      <c r="M6" s="31">
        <f>10*M5</f>
        <v>0</v>
      </c>
      <c r="N6" s="20">
        <f t="shared" ref="N6:P6" si="0">10*N5</f>
        <v>0</v>
      </c>
      <c r="O6" s="20">
        <f t="shared" si="0"/>
        <v>0</v>
      </c>
      <c r="P6" s="25">
        <f t="shared" si="0"/>
        <v>0</v>
      </c>
      <c r="Q6" s="44"/>
      <c r="R6" s="36">
        <f>((M6*Resultat!$C$5)+(N6*Resultat!$C$6)+(O6*Resultat!$C$7)+(P6*Resultat!$C$8))*K6</f>
        <v>0</v>
      </c>
      <c r="S6" s="19"/>
      <c r="U6" s="23"/>
    </row>
    <row r="7" spans="2:21">
      <c r="B7" s="1" t="s">
        <v>21</v>
      </c>
      <c r="C7" s="65">
        <v>10</v>
      </c>
      <c r="D7" s="80"/>
      <c r="E7" s="80"/>
      <c r="F7" s="80"/>
      <c r="G7" s="81"/>
      <c r="H7" s="57"/>
      <c r="J7" s="24">
        <v>0.1</v>
      </c>
      <c r="K7" s="25">
        <f>IF(Resultat!$G$11='Lev. 9'!J7,1,0)</f>
        <v>0</v>
      </c>
      <c r="L7" s="17"/>
      <c r="M7" s="31">
        <f>11.111*M5-1.1111</f>
        <v>-1.1111</v>
      </c>
      <c r="N7" s="20">
        <f>11.111*N5-1.1111</f>
        <v>-1.1111</v>
      </c>
      <c r="O7" s="20">
        <f t="shared" ref="O7:P7" si="1">11.111*O5-1.1111</f>
        <v>-1.1111</v>
      </c>
      <c r="P7" s="25">
        <f t="shared" si="1"/>
        <v>-1.1111</v>
      </c>
      <c r="Q7" s="44"/>
      <c r="R7" s="36">
        <f>((M7*Resultat!$C$5)+(N7*Resultat!$C$6)+(O7*Resultat!$C$7)+(P7*Resultat!$C$8))*K7</f>
        <v>0</v>
      </c>
      <c r="S7" s="19"/>
      <c r="T7" s="86" t="s">
        <v>35</v>
      </c>
      <c r="U7" s="23"/>
    </row>
    <row r="8" spans="2:21">
      <c r="B8" s="1" t="s">
        <v>23</v>
      </c>
      <c r="C8" s="66">
        <v>0</v>
      </c>
      <c r="D8" s="82"/>
      <c r="E8" s="82"/>
      <c r="F8" s="82"/>
      <c r="G8" s="83"/>
      <c r="H8" s="58"/>
      <c r="J8" s="24">
        <v>0.2</v>
      </c>
      <c r="K8" s="25">
        <f>IF(Resultat!$G$11='Lev. 9'!J8,1,0)</f>
        <v>0</v>
      </c>
      <c r="L8" s="17"/>
      <c r="M8" s="31">
        <f>12.5*M5-2.5</f>
        <v>-2.5</v>
      </c>
      <c r="N8" s="20">
        <f t="shared" ref="N8:P8" si="2">12.5*N5-2.5</f>
        <v>-2.5</v>
      </c>
      <c r="O8" s="20">
        <f t="shared" si="2"/>
        <v>-2.5</v>
      </c>
      <c r="P8" s="25">
        <f t="shared" si="2"/>
        <v>-2.5</v>
      </c>
      <c r="Q8" s="44"/>
      <c r="R8" s="36">
        <f>((M8*Resultat!$C$5)+(N8*Resultat!$C$6)+(O8*Resultat!$C$7)+(P8*Resultat!$C$8))*K8</f>
        <v>0</v>
      </c>
      <c r="S8" s="19"/>
      <c r="T8" s="35">
        <f>SUM($M$16:$P$16)</f>
        <v>0</v>
      </c>
      <c r="U8" s="23"/>
    </row>
    <row r="9" spans="2:21" ht="16.5" customHeight="1" thickBot="1">
      <c r="B9" s="1" t="s">
        <v>42</v>
      </c>
      <c r="C9" s="67">
        <v>0</v>
      </c>
      <c r="D9" s="82"/>
      <c r="E9" s="82"/>
      <c r="F9" s="82"/>
      <c r="G9" s="83"/>
      <c r="H9" s="58"/>
      <c r="J9" s="24">
        <v>0.3</v>
      </c>
      <c r="K9" s="25">
        <f>IF(Resultat!$G$11='Lev. 9'!J9,1,0)</f>
        <v>0</v>
      </c>
      <c r="L9" s="17"/>
      <c r="M9" s="31">
        <f>14.286*M5-4.2857</f>
        <v>-4.2857000000000003</v>
      </c>
      <c r="N9" s="20">
        <f t="shared" ref="N9:P9" si="3">14.286*N5-4.2857</f>
        <v>-4.2857000000000003</v>
      </c>
      <c r="O9" s="20">
        <f t="shared" si="3"/>
        <v>-4.2857000000000003</v>
      </c>
      <c r="P9" s="25">
        <f t="shared" si="3"/>
        <v>-4.2857000000000003</v>
      </c>
      <c r="Q9" s="44"/>
      <c r="R9" s="36">
        <f>((M9*Resultat!$C$5)+(N9*Resultat!$C$6)+(O9*Resultat!$C$7)+(P9*Resultat!$C$8))*K9</f>
        <v>0</v>
      </c>
      <c r="S9" s="19"/>
      <c r="T9" s="37">
        <f>SUM(R6:R15)</f>
        <v>0</v>
      </c>
      <c r="U9" s="23"/>
    </row>
    <row r="10" spans="2:21" ht="15" thickBot="1">
      <c r="B10" s="98" t="s">
        <v>24</v>
      </c>
      <c r="C10" s="99"/>
      <c r="D10" s="84">
        <f>SUM(D5:D9)</f>
        <v>0</v>
      </c>
      <c r="E10" s="84">
        <f>SUM(E5:E9)</f>
        <v>0</v>
      </c>
      <c r="F10" s="84">
        <f>SUM(F5:F9)</f>
        <v>0</v>
      </c>
      <c r="G10" s="85">
        <f>SUM(G5:G9)</f>
        <v>0</v>
      </c>
      <c r="H10" s="55"/>
      <c r="J10" s="24">
        <v>0.4</v>
      </c>
      <c r="K10" s="25">
        <f>IF(Resultat!$G$11='Lev. 9'!J10,1,0)</f>
        <v>0</v>
      </c>
      <c r="L10" s="17"/>
      <c r="M10" s="31">
        <f>16.6667*M5-6.6667</f>
        <v>-6.6666999999999996</v>
      </c>
      <c r="N10" s="20">
        <f t="shared" ref="N10:P10" si="4">16.6667*N5-6.6667</f>
        <v>-6.6666999999999996</v>
      </c>
      <c r="O10" s="20">
        <f t="shared" si="4"/>
        <v>-6.6666999999999996</v>
      </c>
      <c r="P10" s="25">
        <f t="shared" si="4"/>
        <v>-6.6666999999999996</v>
      </c>
      <c r="Q10" s="44"/>
      <c r="R10" s="36">
        <f>((M10*Resultat!$C$5)+(N10*Resultat!$C$6)+(O10*Resultat!$C$7)+(P10*Resultat!$C$8))*K10</f>
        <v>0</v>
      </c>
      <c r="S10" s="19"/>
      <c r="U10" s="23"/>
    </row>
    <row r="11" spans="2:21">
      <c r="J11" s="24">
        <v>0.5</v>
      </c>
      <c r="K11" s="25">
        <f>IF(Resultat!$G$11='Lev. 9'!J11,1,0)</f>
        <v>0</v>
      </c>
      <c r="L11" s="17"/>
      <c r="M11" s="31">
        <f>20*M5-10</f>
        <v>-10</v>
      </c>
      <c r="N11" s="20">
        <f t="shared" ref="N11:P11" si="5">20*N5-10</f>
        <v>-10</v>
      </c>
      <c r="O11" s="20">
        <f t="shared" si="5"/>
        <v>-10</v>
      </c>
      <c r="P11" s="25">
        <f t="shared" si="5"/>
        <v>-10</v>
      </c>
      <c r="Q11" s="44"/>
      <c r="R11" s="36">
        <f>((M11*Resultat!$C$5)+(N11*Resultat!$C$6)+(O11*Resultat!$C$7)+(P11*Resultat!$C$8))*K11</f>
        <v>0</v>
      </c>
      <c r="S11" s="19"/>
      <c r="U11" s="23"/>
    </row>
    <row r="12" spans="2:21">
      <c r="B12" s="89"/>
      <c r="C12" s="89"/>
      <c r="D12" s="88" t="str">
        <f>IF(M16=1,"Kolonne OK","")</f>
        <v/>
      </c>
      <c r="E12" s="88" t="str">
        <f>IF(N16=1,"Kolonne OK","")</f>
        <v/>
      </c>
      <c r="F12" s="88" t="str">
        <f>IF(O16=1,"Kolonne OK","")</f>
        <v/>
      </c>
      <c r="G12" s="88" t="str">
        <f>IF(P16=1,"Kolonne OK","")</f>
        <v/>
      </c>
      <c r="J12" s="24">
        <v>0.6</v>
      </c>
      <c r="K12" s="25">
        <f>IF(Resultat!$G$11='Lev. 9'!J12,1,0)</f>
        <v>0</v>
      </c>
      <c r="L12" s="17"/>
      <c r="M12" s="31">
        <f>25*M5-15</f>
        <v>-15</v>
      </c>
      <c r="N12" s="20">
        <f t="shared" ref="N12:P12" si="6">25*N5-15</f>
        <v>-15</v>
      </c>
      <c r="O12" s="20">
        <f t="shared" si="6"/>
        <v>-15</v>
      </c>
      <c r="P12" s="25">
        <f t="shared" si="6"/>
        <v>-15</v>
      </c>
      <c r="Q12" s="44"/>
      <c r="R12" s="36">
        <f>((M12*Resultat!$C$5)+(N12*Resultat!$C$6)+(O12*Resultat!$C$7)+(P12*Resultat!$C$8))*K12</f>
        <v>0</v>
      </c>
      <c r="S12" s="19"/>
      <c r="U12" s="23"/>
    </row>
    <row r="13" spans="2:21">
      <c r="D13" s="100" t="str">
        <f>IF(T8=4,"","Skjemaet er ikke tilstrekkelig utfylt til å gi karakter")</f>
        <v>Skjemaet er ikke tilstrekkelig utfylt til å gi karakter</v>
      </c>
      <c r="E13" s="100"/>
      <c r="F13" s="100"/>
      <c r="G13" s="100"/>
      <c r="J13" s="24">
        <v>0.7</v>
      </c>
      <c r="K13" s="25">
        <f>IF(Resultat!$G$11='Lev. 9'!J13,1,0)</f>
        <v>0</v>
      </c>
      <c r="L13" s="17"/>
      <c r="M13" s="31">
        <f>33.333*M5-23.3333</f>
        <v>-23.333300000000001</v>
      </c>
      <c r="N13" s="20">
        <f t="shared" ref="N13:P13" si="7">33.333*N5-23.3333</f>
        <v>-23.333300000000001</v>
      </c>
      <c r="O13" s="20">
        <f t="shared" si="7"/>
        <v>-23.333300000000001</v>
      </c>
      <c r="P13" s="25">
        <f t="shared" si="7"/>
        <v>-23.333300000000001</v>
      </c>
      <c r="Q13" s="44"/>
      <c r="R13" s="36">
        <f>((M13*Resultat!$C$5)+(N13*Resultat!$C$6)+(O13*Resultat!$C$7)+(P13*Resultat!$C$8))*K13</f>
        <v>0</v>
      </c>
      <c r="S13" s="19"/>
      <c r="U13" s="23"/>
    </row>
    <row r="14" spans="2:21">
      <c r="J14" s="24">
        <v>0.8</v>
      </c>
      <c r="K14" s="25">
        <f>IF(Resultat!$G$11='Lev. 9'!J14,1,0)</f>
        <v>0</v>
      </c>
      <c r="L14" s="17"/>
      <c r="M14" s="31">
        <f>50*M5-40</f>
        <v>-40</v>
      </c>
      <c r="N14" s="20">
        <f t="shared" ref="N14:P14" si="8">50*N5-40</f>
        <v>-40</v>
      </c>
      <c r="O14" s="20">
        <f t="shared" si="8"/>
        <v>-40</v>
      </c>
      <c r="P14" s="25">
        <f t="shared" si="8"/>
        <v>-40</v>
      </c>
      <c r="Q14" s="44"/>
      <c r="R14" s="36">
        <f>((M14*Resultat!$C$5)+(N14*Resultat!$C$6)+(O14*Resultat!$C$7)+(P14*Resultat!$C$8))*K14</f>
        <v>0</v>
      </c>
      <c r="S14" s="19"/>
      <c r="U14" s="23"/>
    </row>
    <row r="15" spans="2:21" ht="15" thickBot="1">
      <c r="J15" s="26">
        <v>0.9</v>
      </c>
      <c r="K15" s="25">
        <f>IF(Resultat!$G$11='Lev. 9'!J15,1,0)</f>
        <v>0</v>
      </c>
      <c r="L15" s="17"/>
      <c r="M15" s="32">
        <f>100*M5-90</f>
        <v>-90</v>
      </c>
      <c r="N15" s="33">
        <f t="shared" ref="N15:P15" si="9">100*N5-90</f>
        <v>-90</v>
      </c>
      <c r="O15" s="33">
        <f t="shared" si="9"/>
        <v>-90</v>
      </c>
      <c r="P15" s="27">
        <f t="shared" si="9"/>
        <v>-90</v>
      </c>
      <c r="Q15" s="44"/>
      <c r="R15" s="36">
        <f>((M15*Resultat!$C$5)+(N15*Resultat!$C$6)+(O15*Resultat!$C$7)+(P15*Resultat!$C$8))*K15</f>
        <v>0</v>
      </c>
      <c r="S15" s="19"/>
      <c r="T15" s="19"/>
      <c r="U15" s="23"/>
    </row>
    <row r="16" spans="2:21">
      <c r="J16" s="75"/>
      <c r="K16" s="44"/>
      <c r="L16" s="17"/>
      <c r="M16" s="87">
        <f>IF(D10=100%,1,0)</f>
        <v>0</v>
      </c>
      <c r="N16" s="87">
        <f>IF(E10=100%,1,0)</f>
        <v>0</v>
      </c>
      <c r="O16" s="87">
        <f>IF(F10=100%,1,0)</f>
        <v>0</v>
      </c>
      <c r="P16" s="87">
        <f>IF(G10=100%,1,0)</f>
        <v>0</v>
      </c>
      <c r="Q16" s="44"/>
      <c r="S16" s="19"/>
      <c r="T16" s="19"/>
      <c r="U16" s="23"/>
    </row>
    <row r="17" spans="10:21" ht="15" thickBot="1">
      <c r="J17" s="45"/>
      <c r="K17" s="17"/>
      <c r="L17" s="17"/>
      <c r="M17" s="17"/>
      <c r="N17" s="11"/>
      <c r="O17" s="19"/>
      <c r="P17" s="19"/>
      <c r="Q17" s="19"/>
      <c r="R17" s="19"/>
      <c r="S17" s="19"/>
      <c r="T17" s="19"/>
      <c r="U17" s="23"/>
    </row>
    <row r="18" spans="10:21" ht="15" thickBot="1">
      <c r="J18" s="49"/>
      <c r="K18" s="50"/>
      <c r="L18" s="50"/>
      <c r="M18" s="50"/>
      <c r="N18" s="46"/>
      <c r="O18" s="47"/>
      <c r="P18" s="96" t="s">
        <v>8</v>
      </c>
      <c r="Q18" s="97"/>
      <c r="R18" s="18" t="str">
        <f>IF(T8=4,T9,"")</f>
        <v/>
      </c>
      <c r="S18" s="47"/>
      <c r="T18" s="47"/>
      <c r="U18" s="48"/>
    </row>
  </sheetData>
  <mergeCells count="4">
    <mergeCell ref="J4:K4"/>
    <mergeCell ref="B10:C10"/>
    <mergeCell ref="D13:G13"/>
    <mergeCell ref="P18:Q18"/>
  </mergeCells>
  <pageMargins left="0.25" right="0.25" top="0.75" bottom="0.75" header="0.3" footer="0.3"/>
  <pageSetup paperSize="9" scale="7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D6035-25DF-427F-9DAB-56EE3220EAEE}">
  <sheetPr>
    <pageSetUpPr fitToPage="1"/>
  </sheetPr>
  <dimension ref="B1:U18"/>
  <sheetViews>
    <sheetView showGridLines="0" zoomScale="145" zoomScaleNormal="145" workbookViewId="0">
      <selection activeCell="D23" sqref="D23"/>
    </sheetView>
  </sheetViews>
  <sheetFormatPr baseColWidth="10" defaultColWidth="11.453125" defaultRowHeight="14.5"/>
  <cols>
    <col min="1" max="1" width="1.7265625" customWidth="1"/>
    <col min="2" max="2" width="38.54296875" bestFit="1" customWidth="1"/>
    <col min="3" max="3" width="12.7265625" customWidth="1"/>
    <col min="4" max="7" width="24.1796875" bestFit="1" customWidth="1"/>
    <col min="8" max="8" width="31.7265625" bestFit="1" customWidth="1"/>
    <col min="10" max="10" width="18.1796875" bestFit="1" customWidth="1"/>
    <col min="11" max="11" width="7.54296875" customWidth="1"/>
    <col min="12" max="12" width="4.54296875" customWidth="1"/>
    <col min="13" max="13" width="11.54296875" bestFit="1" customWidth="1"/>
    <col min="14" max="14" width="11.7265625" bestFit="1" customWidth="1"/>
    <col min="17" max="17" width="3.7265625" customWidth="1"/>
    <col min="18" max="18" width="18.1796875" customWidth="1"/>
    <col min="20" max="20" width="14.26953125" customWidth="1"/>
    <col min="21" max="21" width="3.54296875" customWidth="1"/>
  </cols>
  <sheetData>
    <row r="1" spans="2:21" ht="15" thickBot="1">
      <c r="B1" s="11"/>
    </row>
    <row r="2" spans="2:21">
      <c r="C2" s="72" t="s">
        <v>34</v>
      </c>
      <c r="D2" s="73"/>
      <c r="F2" s="71" t="s">
        <v>8</v>
      </c>
      <c r="G2" s="12" t="str">
        <f>R18</f>
        <v/>
      </c>
      <c r="J2" s="38" t="s">
        <v>9</v>
      </c>
      <c r="K2" s="39"/>
      <c r="L2" s="39"/>
      <c r="M2" s="39"/>
      <c r="N2" s="39"/>
      <c r="O2" s="40"/>
      <c r="P2" s="40"/>
      <c r="Q2" s="40"/>
      <c r="R2" s="40"/>
      <c r="S2" s="40"/>
      <c r="T2" s="40"/>
      <c r="U2" s="41"/>
    </row>
    <row r="3" spans="2:21" ht="15" thickBot="1">
      <c r="J3" s="42"/>
      <c r="K3" s="11"/>
      <c r="L3" s="11"/>
      <c r="M3" s="11"/>
      <c r="N3" s="11"/>
      <c r="O3" s="19"/>
      <c r="P3" s="19"/>
      <c r="Q3" s="19"/>
      <c r="R3" s="19"/>
      <c r="S3" s="19"/>
      <c r="T3" s="19"/>
      <c r="U3" s="23"/>
    </row>
    <row r="4" spans="2:21" ht="30" customHeight="1">
      <c r="B4" s="3" t="s">
        <v>10</v>
      </c>
      <c r="C4" s="74" t="s">
        <v>11</v>
      </c>
      <c r="D4" s="14" t="s">
        <v>44</v>
      </c>
      <c r="E4" s="14" t="s">
        <v>45</v>
      </c>
      <c r="F4" s="14" t="s">
        <v>46</v>
      </c>
      <c r="G4" s="54" t="s">
        <v>47</v>
      </c>
      <c r="H4" s="70" t="s">
        <v>22</v>
      </c>
      <c r="J4" s="101" t="s">
        <v>12</v>
      </c>
      <c r="K4" s="102"/>
      <c r="L4" s="15"/>
      <c r="M4" s="59" t="s">
        <v>13</v>
      </c>
      <c r="N4" s="28" t="s">
        <v>14</v>
      </c>
      <c r="O4" s="28" t="s">
        <v>15</v>
      </c>
      <c r="P4" s="60" t="s">
        <v>16</v>
      </c>
      <c r="Q4" s="15"/>
      <c r="R4" s="34" t="s">
        <v>17</v>
      </c>
      <c r="S4" s="19"/>
      <c r="U4" s="23"/>
    </row>
    <row r="5" spans="2:21" ht="15" thickBot="1">
      <c r="B5" s="62" t="s">
        <v>19</v>
      </c>
      <c r="C5" s="63">
        <v>0</v>
      </c>
      <c r="D5" s="76">
        <f>Resultat!G11</f>
        <v>0</v>
      </c>
      <c r="E5" s="76">
        <f>Resultat!G11</f>
        <v>0</v>
      </c>
      <c r="F5" s="76">
        <f>Resultat!G11</f>
        <v>0</v>
      </c>
      <c r="G5" s="77">
        <f>Resultat!G11</f>
        <v>0</v>
      </c>
      <c r="H5" s="69" t="s">
        <v>18</v>
      </c>
      <c r="J5" s="22"/>
      <c r="K5" s="23"/>
      <c r="L5" s="16"/>
      <c r="M5" s="29">
        <f>D6+D7+D5</f>
        <v>0</v>
      </c>
      <c r="N5" s="21">
        <f>E6+E7+E5</f>
        <v>0</v>
      </c>
      <c r="O5" s="21">
        <f>F6+F7+F5</f>
        <v>0</v>
      </c>
      <c r="P5" s="30">
        <f>G6+G7+G5</f>
        <v>0</v>
      </c>
      <c r="Q5" s="43"/>
      <c r="R5" s="35" t="s">
        <v>36</v>
      </c>
      <c r="S5" s="19"/>
      <c r="U5" s="23"/>
    </row>
    <row r="6" spans="2:21" ht="15" thickBot="1">
      <c r="B6" s="2" t="s">
        <v>20</v>
      </c>
      <c r="C6" s="64">
        <v>10</v>
      </c>
      <c r="D6" s="78"/>
      <c r="E6" s="78"/>
      <c r="F6" s="78"/>
      <c r="G6" s="79"/>
      <c r="H6" s="68"/>
      <c r="J6" s="24">
        <v>0</v>
      </c>
      <c r="K6" s="25">
        <f>IF(Resultat!$G$11='Lev. 10'!J6,1,0)</f>
        <v>1</v>
      </c>
      <c r="L6" s="11"/>
      <c r="M6" s="31">
        <f>10*M5</f>
        <v>0</v>
      </c>
      <c r="N6" s="20">
        <f t="shared" ref="N6:P6" si="0">10*N5</f>
        <v>0</v>
      </c>
      <c r="O6" s="20">
        <f t="shared" si="0"/>
        <v>0</v>
      </c>
      <c r="P6" s="25">
        <f t="shared" si="0"/>
        <v>0</v>
      </c>
      <c r="Q6" s="44"/>
      <c r="R6" s="36">
        <f>((M6*Resultat!$C$5)+(N6*Resultat!$C$6)+(O6*Resultat!$C$7)+(P6*Resultat!$C$8))*K6</f>
        <v>0</v>
      </c>
      <c r="S6" s="19"/>
      <c r="U6" s="23"/>
    </row>
    <row r="7" spans="2:21">
      <c r="B7" s="1" t="s">
        <v>21</v>
      </c>
      <c r="C7" s="65">
        <v>10</v>
      </c>
      <c r="D7" s="80"/>
      <c r="E7" s="80"/>
      <c r="F7" s="80"/>
      <c r="G7" s="81"/>
      <c r="H7" s="57"/>
      <c r="J7" s="24">
        <v>0.1</v>
      </c>
      <c r="K7" s="25">
        <f>IF(Resultat!$G$11='Lev. 10'!J7,1,0)</f>
        <v>0</v>
      </c>
      <c r="L7" s="17"/>
      <c r="M7" s="31">
        <f>11.111*M5-1.1111</f>
        <v>-1.1111</v>
      </c>
      <c r="N7" s="20">
        <f>11.111*N5-1.1111</f>
        <v>-1.1111</v>
      </c>
      <c r="O7" s="20">
        <f t="shared" ref="O7:P7" si="1">11.111*O5-1.1111</f>
        <v>-1.1111</v>
      </c>
      <c r="P7" s="25">
        <f t="shared" si="1"/>
        <v>-1.1111</v>
      </c>
      <c r="Q7" s="44"/>
      <c r="R7" s="36">
        <f>((M7*Resultat!$C$5)+(N7*Resultat!$C$6)+(O7*Resultat!$C$7)+(P7*Resultat!$C$8))*K7</f>
        <v>0</v>
      </c>
      <c r="S7" s="19"/>
      <c r="T7" s="86" t="s">
        <v>35</v>
      </c>
      <c r="U7" s="23"/>
    </row>
    <row r="8" spans="2:21">
      <c r="B8" s="1" t="s">
        <v>23</v>
      </c>
      <c r="C8" s="66">
        <v>0</v>
      </c>
      <c r="D8" s="82"/>
      <c r="E8" s="82"/>
      <c r="F8" s="82"/>
      <c r="G8" s="83"/>
      <c r="H8" s="58"/>
      <c r="J8" s="24">
        <v>0.2</v>
      </c>
      <c r="K8" s="25">
        <f>IF(Resultat!$G$11='Lev. 10'!J8,1,0)</f>
        <v>0</v>
      </c>
      <c r="L8" s="17"/>
      <c r="M8" s="31">
        <f>12.5*M5-2.5</f>
        <v>-2.5</v>
      </c>
      <c r="N8" s="20">
        <f t="shared" ref="N8:P8" si="2">12.5*N5-2.5</f>
        <v>-2.5</v>
      </c>
      <c r="O8" s="20">
        <f t="shared" si="2"/>
        <v>-2.5</v>
      </c>
      <c r="P8" s="25">
        <f t="shared" si="2"/>
        <v>-2.5</v>
      </c>
      <c r="Q8" s="44"/>
      <c r="R8" s="36">
        <f>((M8*Resultat!$C$5)+(N8*Resultat!$C$6)+(O8*Resultat!$C$7)+(P8*Resultat!$C$8))*K8</f>
        <v>0</v>
      </c>
      <c r="S8" s="19"/>
      <c r="T8" s="35">
        <f>SUM($M$16:$P$16)</f>
        <v>0</v>
      </c>
      <c r="U8" s="23"/>
    </row>
    <row r="9" spans="2:21" ht="16.5" customHeight="1" thickBot="1">
      <c r="B9" s="1" t="s">
        <v>42</v>
      </c>
      <c r="C9" s="67">
        <v>0</v>
      </c>
      <c r="D9" s="82"/>
      <c r="E9" s="82"/>
      <c r="F9" s="82"/>
      <c r="G9" s="83"/>
      <c r="H9" s="58"/>
      <c r="J9" s="24">
        <v>0.3</v>
      </c>
      <c r="K9" s="25">
        <f>IF(Resultat!$G$11='Lev. 10'!J9,1,0)</f>
        <v>0</v>
      </c>
      <c r="L9" s="17"/>
      <c r="M9" s="31">
        <f>14.286*M5-4.2857</f>
        <v>-4.2857000000000003</v>
      </c>
      <c r="N9" s="20">
        <f t="shared" ref="N9:P9" si="3">14.286*N5-4.2857</f>
        <v>-4.2857000000000003</v>
      </c>
      <c r="O9" s="20">
        <f t="shared" si="3"/>
        <v>-4.2857000000000003</v>
      </c>
      <c r="P9" s="25">
        <f t="shared" si="3"/>
        <v>-4.2857000000000003</v>
      </c>
      <c r="Q9" s="44"/>
      <c r="R9" s="36">
        <f>((M9*Resultat!$C$5)+(N9*Resultat!$C$6)+(O9*Resultat!$C$7)+(P9*Resultat!$C$8))*K9</f>
        <v>0</v>
      </c>
      <c r="S9" s="19"/>
      <c r="T9" s="37">
        <f>SUM(R6:R15)</f>
        <v>0</v>
      </c>
      <c r="U9" s="23"/>
    </row>
    <row r="10" spans="2:21" ht="15" thickBot="1">
      <c r="B10" s="98" t="s">
        <v>24</v>
      </c>
      <c r="C10" s="99"/>
      <c r="D10" s="84">
        <f>SUM(D5:D9)</f>
        <v>0</v>
      </c>
      <c r="E10" s="84">
        <f>SUM(E5:E9)</f>
        <v>0</v>
      </c>
      <c r="F10" s="84">
        <f>SUM(F5:F9)</f>
        <v>0</v>
      </c>
      <c r="G10" s="85">
        <f>SUM(G5:G9)</f>
        <v>0</v>
      </c>
      <c r="H10" s="55"/>
      <c r="J10" s="24">
        <v>0.4</v>
      </c>
      <c r="K10" s="25">
        <f>IF(Resultat!$G$11='Lev. 10'!J10,1,0)</f>
        <v>0</v>
      </c>
      <c r="L10" s="17"/>
      <c r="M10" s="31">
        <f>16.6667*M5-6.6667</f>
        <v>-6.6666999999999996</v>
      </c>
      <c r="N10" s="20">
        <f t="shared" ref="N10:P10" si="4">16.6667*N5-6.6667</f>
        <v>-6.6666999999999996</v>
      </c>
      <c r="O10" s="20">
        <f t="shared" si="4"/>
        <v>-6.6666999999999996</v>
      </c>
      <c r="P10" s="25">
        <f t="shared" si="4"/>
        <v>-6.6666999999999996</v>
      </c>
      <c r="Q10" s="44"/>
      <c r="R10" s="36">
        <f>((M10*Resultat!$C$5)+(N10*Resultat!$C$6)+(O10*Resultat!$C$7)+(P10*Resultat!$C$8))*K10</f>
        <v>0</v>
      </c>
      <c r="S10" s="19"/>
      <c r="U10" s="23"/>
    </row>
    <row r="11" spans="2:21">
      <c r="J11" s="24">
        <v>0.5</v>
      </c>
      <c r="K11" s="25">
        <f>IF(Resultat!$G$11='Lev. 10'!J11,1,0)</f>
        <v>0</v>
      </c>
      <c r="L11" s="17"/>
      <c r="M11" s="31">
        <f>20*M5-10</f>
        <v>-10</v>
      </c>
      <c r="N11" s="20">
        <f t="shared" ref="N11:P11" si="5">20*N5-10</f>
        <v>-10</v>
      </c>
      <c r="O11" s="20">
        <f t="shared" si="5"/>
        <v>-10</v>
      </c>
      <c r="P11" s="25">
        <f t="shared" si="5"/>
        <v>-10</v>
      </c>
      <c r="Q11" s="44"/>
      <c r="R11" s="36">
        <f>((M11*Resultat!$C$5)+(N11*Resultat!$C$6)+(O11*Resultat!$C$7)+(P11*Resultat!$C$8))*K11</f>
        <v>0</v>
      </c>
      <c r="S11" s="19"/>
      <c r="U11" s="23"/>
    </row>
    <row r="12" spans="2:21">
      <c r="B12" s="89"/>
      <c r="C12" s="89"/>
      <c r="D12" s="88" t="str">
        <f>IF(M16=1,"Kolonne OK","")</f>
        <v/>
      </c>
      <c r="E12" s="88" t="str">
        <f>IF(N16=1,"Kolonne OK","")</f>
        <v/>
      </c>
      <c r="F12" s="88" t="str">
        <f>IF(O16=1,"Kolonne OK","")</f>
        <v/>
      </c>
      <c r="G12" s="88" t="str">
        <f>IF(P16=1,"Kolonne OK","")</f>
        <v/>
      </c>
      <c r="J12" s="24">
        <v>0.6</v>
      </c>
      <c r="K12" s="25">
        <f>IF(Resultat!$G$11='Lev. 10'!J12,1,0)</f>
        <v>0</v>
      </c>
      <c r="L12" s="17"/>
      <c r="M12" s="31">
        <f>25*M5-15</f>
        <v>-15</v>
      </c>
      <c r="N12" s="20">
        <f t="shared" ref="N12:P12" si="6">25*N5-15</f>
        <v>-15</v>
      </c>
      <c r="O12" s="20">
        <f t="shared" si="6"/>
        <v>-15</v>
      </c>
      <c r="P12" s="25">
        <f t="shared" si="6"/>
        <v>-15</v>
      </c>
      <c r="Q12" s="44"/>
      <c r="R12" s="36">
        <f>((M12*Resultat!$C$5)+(N12*Resultat!$C$6)+(O12*Resultat!$C$7)+(P12*Resultat!$C$8))*K12</f>
        <v>0</v>
      </c>
      <c r="S12" s="19"/>
      <c r="U12" s="23"/>
    </row>
    <row r="13" spans="2:21">
      <c r="D13" s="100" t="str">
        <f>IF(T8=4,"","Skjemaet er ikke tilstrekkelig utfylt til å gi karakter")</f>
        <v>Skjemaet er ikke tilstrekkelig utfylt til å gi karakter</v>
      </c>
      <c r="E13" s="100"/>
      <c r="F13" s="100"/>
      <c r="G13" s="100"/>
      <c r="J13" s="24">
        <v>0.7</v>
      </c>
      <c r="K13" s="25">
        <f>IF(Resultat!$G$11='Lev. 10'!J13,1,0)</f>
        <v>0</v>
      </c>
      <c r="L13" s="17"/>
      <c r="M13" s="31">
        <f>33.333*M5-23.3333</f>
        <v>-23.333300000000001</v>
      </c>
      <c r="N13" s="20">
        <f t="shared" ref="N13:P13" si="7">33.333*N5-23.3333</f>
        <v>-23.333300000000001</v>
      </c>
      <c r="O13" s="20">
        <f t="shared" si="7"/>
        <v>-23.333300000000001</v>
      </c>
      <c r="P13" s="25">
        <f t="shared" si="7"/>
        <v>-23.333300000000001</v>
      </c>
      <c r="Q13" s="44"/>
      <c r="R13" s="36">
        <f>((M13*Resultat!$C$5)+(N13*Resultat!$C$6)+(O13*Resultat!$C$7)+(P13*Resultat!$C$8))*K13</f>
        <v>0</v>
      </c>
      <c r="S13" s="19"/>
      <c r="U13" s="23"/>
    </row>
    <row r="14" spans="2:21">
      <c r="J14" s="24">
        <v>0.8</v>
      </c>
      <c r="K14" s="25">
        <f>IF(Resultat!$G$11='Lev. 10'!J14,1,0)</f>
        <v>0</v>
      </c>
      <c r="L14" s="17"/>
      <c r="M14" s="31">
        <f>50*M5-40</f>
        <v>-40</v>
      </c>
      <c r="N14" s="20">
        <f t="shared" ref="N14:P14" si="8">50*N5-40</f>
        <v>-40</v>
      </c>
      <c r="O14" s="20">
        <f t="shared" si="8"/>
        <v>-40</v>
      </c>
      <c r="P14" s="25">
        <f t="shared" si="8"/>
        <v>-40</v>
      </c>
      <c r="Q14" s="44"/>
      <c r="R14" s="36">
        <f>((M14*Resultat!$C$5)+(N14*Resultat!$C$6)+(O14*Resultat!$C$7)+(P14*Resultat!$C$8))*K14</f>
        <v>0</v>
      </c>
      <c r="S14" s="19"/>
      <c r="U14" s="23"/>
    </row>
    <row r="15" spans="2:21" ht="15" thickBot="1">
      <c r="J15" s="26">
        <v>0.9</v>
      </c>
      <c r="K15" s="25">
        <f>IF(Resultat!$G$11='Lev. 10'!J15,1,0)</f>
        <v>0</v>
      </c>
      <c r="L15" s="17"/>
      <c r="M15" s="32">
        <f>100*M5-90</f>
        <v>-90</v>
      </c>
      <c r="N15" s="33">
        <f t="shared" ref="N15:P15" si="9">100*N5-90</f>
        <v>-90</v>
      </c>
      <c r="O15" s="33">
        <f t="shared" si="9"/>
        <v>-90</v>
      </c>
      <c r="P15" s="27">
        <f t="shared" si="9"/>
        <v>-90</v>
      </c>
      <c r="Q15" s="44"/>
      <c r="R15" s="36">
        <f>((M15*Resultat!$C$5)+(N15*Resultat!$C$6)+(O15*Resultat!$C$7)+(P15*Resultat!$C$8))*K15</f>
        <v>0</v>
      </c>
      <c r="S15" s="19"/>
      <c r="T15" s="19"/>
      <c r="U15" s="23"/>
    </row>
    <row r="16" spans="2:21">
      <c r="J16" s="75"/>
      <c r="K16" s="44"/>
      <c r="L16" s="17"/>
      <c r="M16" s="87">
        <f>IF(D10=100%,1,0)</f>
        <v>0</v>
      </c>
      <c r="N16" s="87">
        <f>IF(E10=100%,1,0)</f>
        <v>0</v>
      </c>
      <c r="O16" s="87">
        <f>IF(F10=100%,1,0)</f>
        <v>0</v>
      </c>
      <c r="P16" s="87">
        <f>IF(G10=100%,1,0)</f>
        <v>0</v>
      </c>
      <c r="Q16" s="44"/>
      <c r="S16" s="19"/>
      <c r="T16" s="19"/>
      <c r="U16" s="23"/>
    </row>
    <row r="17" spans="10:21" ht="15" thickBot="1">
      <c r="J17" s="45"/>
      <c r="K17" s="17"/>
      <c r="L17" s="17"/>
      <c r="M17" s="17"/>
      <c r="N17" s="11"/>
      <c r="O17" s="19"/>
      <c r="P17" s="19"/>
      <c r="Q17" s="19"/>
      <c r="R17" s="19"/>
      <c r="S17" s="19"/>
      <c r="T17" s="19"/>
      <c r="U17" s="23"/>
    </row>
    <row r="18" spans="10:21" ht="15" thickBot="1">
      <c r="J18" s="49"/>
      <c r="K18" s="50"/>
      <c r="L18" s="50"/>
      <c r="M18" s="50"/>
      <c r="N18" s="46"/>
      <c r="O18" s="47"/>
      <c r="P18" s="96" t="s">
        <v>8</v>
      </c>
      <c r="Q18" s="97"/>
      <c r="R18" s="18" t="str">
        <f>IF(T8=4,T9,"")</f>
        <v/>
      </c>
      <c r="S18" s="47"/>
      <c r="T18" s="47"/>
      <c r="U18" s="48"/>
    </row>
  </sheetData>
  <mergeCells count="4">
    <mergeCell ref="J4:K4"/>
    <mergeCell ref="B10:C10"/>
    <mergeCell ref="D13:G13"/>
    <mergeCell ref="P18:Q18"/>
  </mergeCells>
  <pageMargins left="0.25" right="0.25" top="0.75" bottom="0.75" header="0.3" footer="0.3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F715E-B711-433A-AF5F-69EC32B64D4E}">
  <sheetPr>
    <pageSetUpPr fitToPage="1"/>
  </sheetPr>
  <dimension ref="B1:U18"/>
  <sheetViews>
    <sheetView showGridLines="0" zoomScale="145" zoomScaleNormal="145" workbookViewId="0">
      <selection activeCell="D2" sqref="D2"/>
    </sheetView>
  </sheetViews>
  <sheetFormatPr baseColWidth="10" defaultColWidth="11.453125" defaultRowHeight="14.5"/>
  <cols>
    <col min="1" max="1" width="1.7265625" customWidth="1"/>
    <col min="2" max="2" width="38.54296875" bestFit="1" customWidth="1"/>
    <col min="3" max="3" width="12.7265625" customWidth="1"/>
    <col min="4" max="7" width="24.1796875" bestFit="1" customWidth="1"/>
    <col min="8" max="8" width="31.7265625" bestFit="1" customWidth="1"/>
    <col min="10" max="10" width="18.1796875" bestFit="1" customWidth="1"/>
    <col min="11" max="11" width="7.54296875" customWidth="1"/>
    <col min="12" max="12" width="4.54296875" customWidth="1"/>
    <col min="13" max="13" width="11.54296875" bestFit="1" customWidth="1"/>
    <col min="14" max="14" width="11.7265625" bestFit="1" customWidth="1"/>
    <col min="17" max="17" width="3.7265625" customWidth="1"/>
    <col min="18" max="18" width="18.1796875" customWidth="1"/>
    <col min="20" max="20" width="14.26953125" customWidth="1"/>
    <col min="21" max="21" width="3.54296875" customWidth="1"/>
  </cols>
  <sheetData>
    <row r="1" spans="2:21" ht="15" thickBot="1">
      <c r="B1" s="11"/>
    </row>
    <row r="2" spans="2:21">
      <c r="C2" s="72" t="s">
        <v>25</v>
      </c>
      <c r="D2" s="73"/>
      <c r="F2" s="71" t="s">
        <v>8</v>
      </c>
      <c r="G2" s="12" t="str">
        <f>R18</f>
        <v/>
      </c>
      <c r="J2" s="38" t="s">
        <v>9</v>
      </c>
      <c r="K2" s="39"/>
      <c r="L2" s="39"/>
      <c r="M2" s="39"/>
      <c r="N2" s="39"/>
      <c r="O2" s="40"/>
      <c r="P2" s="40"/>
      <c r="Q2" s="40"/>
      <c r="R2" s="40"/>
      <c r="S2" s="40"/>
      <c r="T2" s="40"/>
      <c r="U2" s="41"/>
    </row>
    <row r="3" spans="2:21" ht="15" thickBot="1">
      <c r="J3" s="42"/>
      <c r="K3" s="11"/>
      <c r="L3" s="11"/>
      <c r="M3" s="11"/>
      <c r="N3" s="11"/>
      <c r="O3" s="19"/>
      <c r="P3" s="19"/>
      <c r="Q3" s="19"/>
      <c r="R3" s="19"/>
      <c r="S3" s="19"/>
      <c r="T3" s="19"/>
      <c r="U3" s="23"/>
    </row>
    <row r="4" spans="2:21" ht="30" customHeight="1">
      <c r="B4" s="3" t="s">
        <v>10</v>
      </c>
      <c r="C4" s="74" t="s">
        <v>11</v>
      </c>
      <c r="D4" s="14" t="s">
        <v>44</v>
      </c>
      <c r="E4" s="14" t="s">
        <v>45</v>
      </c>
      <c r="F4" s="14" t="s">
        <v>46</v>
      </c>
      <c r="G4" s="54" t="s">
        <v>47</v>
      </c>
      <c r="H4" s="70" t="s">
        <v>22</v>
      </c>
      <c r="J4" s="101" t="s">
        <v>12</v>
      </c>
      <c r="K4" s="102"/>
      <c r="L4" s="15"/>
      <c r="M4" s="59" t="s">
        <v>13</v>
      </c>
      <c r="N4" s="28" t="s">
        <v>14</v>
      </c>
      <c r="O4" s="28" t="s">
        <v>15</v>
      </c>
      <c r="P4" s="60" t="s">
        <v>16</v>
      </c>
      <c r="Q4" s="15"/>
      <c r="R4" s="34" t="s">
        <v>17</v>
      </c>
      <c r="S4" s="19"/>
      <c r="U4" s="23"/>
    </row>
    <row r="5" spans="2:21" ht="15" thickBot="1">
      <c r="B5" s="62" t="s">
        <v>19</v>
      </c>
      <c r="C5" s="63">
        <v>0</v>
      </c>
      <c r="D5" s="76">
        <f>Resultat!G11</f>
        <v>0</v>
      </c>
      <c r="E5" s="76">
        <f>Resultat!G11</f>
        <v>0</v>
      </c>
      <c r="F5" s="76">
        <f>Resultat!G11</f>
        <v>0</v>
      </c>
      <c r="G5" s="77">
        <f>Resultat!G11</f>
        <v>0</v>
      </c>
      <c r="H5" s="69" t="s">
        <v>18</v>
      </c>
      <c r="J5" s="22"/>
      <c r="K5" s="23"/>
      <c r="L5" s="16"/>
      <c r="M5" s="29">
        <f>1-(D9+D8)</f>
        <v>1</v>
      </c>
      <c r="N5" s="21">
        <f>1-(E9+E8)</f>
        <v>1</v>
      </c>
      <c r="O5" s="21">
        <f>1-(F9+F8)</f>
        <v>1</v>
      </c>
      <c r="P5" s="30">
        <f>1-(G9+G8)</f>
        <v>1</v>
      </c>
      <c r="Q5" s="43"/>
      <c r="R5" s="35" t="s">
        <v>40</v>
      </c>
      <c r="S5" s="19"/>
      <c r="U5" s="23"/>
    </row>
    <row r="6" spans="2:21" ht="15" thickBot="1">
      <c r="B6" s="2" t="s">
        <v>20</v>
      </c>
      <c r="C6" s="64">
        <v>10</v>
      </c>
      <c r="D6" s="78"/>
      <c r="E6" s="78"/>
      <c r="F6" s="78"/>
      <c r="G6" s="79"/>
      <c r="H6" s="68"/>
      <c r="J6" s="24">
        <v>0</v>
      </c>
      <c r="K6" s="25">
        <f>IF(Resultat!$G$11='Lev. 1'!J6,1,0)</f>
        <v>1</v>
      </c>
      <c r="L6" s="11"/>
      <c r="M6" s="31">
        <f>10*M5</f>
        <v>10</v>
      </c>
      <c r="N6" s="20">
        <f t="shared" ref="N6:P6" si="0">10*N5</f>
        <v>10</v>
      </c>
      <c r="O6" s="20">
        <f t="shared" si="0"/>
        <v>10</v>
      </c>
      <c r="P6" s="25">
        <f t="shared" si="0"/>
        <v>10</v>
      </c>
      <c r="Q6" s="44"/>
      <c r="R6" s="36">
        <f>((M6*Resultat!$C$5)+(N6*Resultat!$C$6)+(O6*Resultat!$C$7)+(P6*Resultat!$C$8))*K6</f>
        <v>10</v>
      </c>
      <c r="S6" s="19"/>
      <c r="U6" s="23"/>
    </row>
    <row r="7" spans="2:21">
      <c r="B7" s="1" t="s">
        <v>21</v>
      </c>
      <c r="C7" s="65">
        <v>10</v>
      </c>
      <c r="D7" s="80"/>
      <c r="E7" s="80"/>
      <c r="F7" s="80"/>
      <c r="G7" s="81"/>
      <c r="H7" s="57"/>
      <c r="J7" s="24">
        <v>0.1</v>
      </c>
      <c r="K7" s="25">
        <f>IF(Resultat!$G$11='Lev. 1'!J7,1,0)</f>
        <v>0</v>
      </c>
      <c r="L7" s="17"/>
      <c r="M7" s="31">
        <f>11.111*M5-1.1111</f>
        <v>9.9999000000000002</v>
      </c>
      <c r="N7" s="20">
        <f>11.111*N5-1.1111</f>
        <v>9.9999000000000002</v>
      </c>
      <c r="O7" s="20">
        <f t="shared" ref="O7:P7" si="1">11.111*O5-1.1111</f>
        <v>9.9999000000000002</v>
      </c>
      <c r="P7" s="25">
        <f t="shared" si="1"/>
        <v>9.9999000000000002</v>
      </c>
      <c r="Q7" s="44"/>
      <c r="R7" s="36">
        <f>((M7*Resultat!$C$5)+(N7*Resultat!$C$6)+(O7*Resultat!$C$7)+(P7*Resultat!$C$8))*K7</f>
        <v>0</v>
      </c>
      <c r="S7" s="19"/>
      <c r="T7" s="86" t="s">
        <v>35</v>
      </c>
      <c r="U7" s="23"/>
    </row>
    <row r="8" spans="2:21">
      <c r="B8" s="1" t="s">
        <v>23</v>
      </c>
      <c r="C8" s="66">
        <v>0</v>
      </c>
      <c r="D8" s="82"/>
      <c r="E8" s="82"/>
      <c r="F8" s="82"/>
      <c r="G8" s="83"/>
      <c r="H8" s="58"/>
      <c r="J8" s="24">
        <v>0.2</v>
      </c>
      <c r="K8" s="25">
        <f>IF(Resultat!$G$11='Lev. 1'!J8,1,0)</f>
        <v>0</v>
      </c>
      <c r="L8" s="17"/>
      <c r="M8" s="31">
        <f>12.5*M5-2.5</f>
        <v>10</v>
      </c>
      <c r="N8" s="20">
        <f t="shared" ref="N8:P8" si="2">12.5*N5-2.5</f>
        <v>10</v>
      </c>
      <c r="O8" s="20">
        <f t="shared" si="2"/>
        <v>10</v>
      </c>
      <c r="P8" s="25">
        <f t="shared" si="2"/>
        <v>10</v>
      </c>
      <c r="Q8" s="44"/>
      <c r="R8" s="36">
        <f>((M8*Resultat!$C$5)+(N8*Resultat!$C$6)+(O8*Resultat!$C$7)+(P8*Resultat!$C$8))*K8</f>
        <v>0</v>
      </c>
      <c r="S8" s="19"/>
      <c r="T8" s="35">
        <f>SUM($M$16:$P$16)</f>
        <v>0</v>
      </c>
      <c r="U8" s="23"/>
    </row>
    <row r="9" spans="2:21" ht="16.5" customHeight="1" thickBot="1">
      <c r="B9" s="1" t="s">
        <v>42</v>
      </c>
      <c r="C9" s="67">
        <v>0</v>
      </c>
      <c r="D9" s="82"/>
      <c r="E9" s="82"/>
      <c r="F9" s="82"/>
      <c r="G9" s="83"/>
      <c r="H9" s="58"/>
      <c r="J9" s="24">
        <v>0.3</v>
      </c>
      <c r="K9" s="25">
        <f>IF(Resultat!$G$11='Lev. 1'!J9,1,0)</f>
        <v>0</v>
      </c>
      <c r="L9" s="17"/>
      <c r="M9" s="31">
        <f>14.286*M5-4.2857</f>
        <v>10.000299999999999</v>
      </c>
      <c r="N9" s="20">
        <f t="shared" ref="N9:P9" si="3">14.286*N5-4.2857</f>
        <v>10.000299999999999</v>
      </c>
      <c r="O9" s="20">
        <f t="shared" si="3"/>
        <v>10.000299999999999</v>
      </c>
      <c r="P9" s="25">
        <f t="shared" si="3"/>
        <v>10.000299999999999</v>
      </c>
      <c r="Q9" s="44"/>
      <c r="R9" s="36">
        <f>((M9*Resultat!$C$5)+(N9*Resultat!$C$6)+(O9*Resultat!$C$7)+(P9*Resultat!$C$8))*K9</f>
        <v>0</v>
      </c>
      <c r="S9" s="19"/>
      <c r="T9" s="37">
        <f>SUM(R6:R15)</f>
        <v>10</v>
      </c>
      <c r="U9" s="23"/>
    </row>
    <row r="10" spans="2:21" ht="15" thickBot="1">
      <c r="B10" s="98" t="s">
        <v>24</v>
      </c>
      <c r="C10" s="99"/>
      <c r="D10" s="84">
        <f>SUM(D5:D9)</f>
        <v>0</v>
      </c>
      <c r="E10" s="84">
        <f>SUM(E5:E9)</f>
        <v>0</v>
      </c>
      <c r="F10" s="84">
        <f>SUM(F5:F9)</f>
        <v>0</v>
      </c>
      <c r="G10" s="85">
        <f>SUM(G5:G9)</f>
        <v>0</v>
      </c>
      <c r="H10" s="55"/>
      <c r="J10" s="24">
        <v>0.4</v>
      </c>
      <c r="K10" s="25">
        <f>IF(Resultat!$G$11='Lev. 1'!J10,1,0)</f>
        <v>0</v>
      </c>
      <c r="L10" s="17"/>
      <c r="M10" s="31">
        <f>16.6667*M5-6.6667</f>
        <v>10</v>
      </c>
      <c r="N10" s="20">
        <f t="shared" ref="N10:P10" si="4">16.6667*N5-6.6667</f>
        <v>10</v>
      </c>
      <c r="O10" s="20">
        <f t="shared" si="4"/>
        <v>10</v>
      </c>
      <c r="P10" s="25">
        <f t="shared" si="4"/>
        <v>10</v>
      </c>
      <c r="Q10" s="44"/>
      <c r="R10" s="36">
        <f>((M10*Resultat!$C$5)+(N10*Resultat!$C$6)+(O10*Resultat!$C$7)+(P10*Resultat!$C$8))*K10</f>
        <v>0</v>
      </c>
      <c r="S10" s="19"/>
      <c r="U10" s="23"/>
    </row>
    <row r="11" spans="2:21">
      <c r="J11" s="24">
        <v>0.5</v>
      </c>
      <c r="K11" s="25">
        <f>IF(Resultat!$G$11='Lev. 1'!J11,1,0)</f>
        <v>0</v>
      </c>
      <c r="L11" s="17"/>
      <c r="M11" s="31">
        <f>20*M5-10</f>
        <v>10</v>
      </c>
      <c r="N11" s="20">
        <f t="shared" ref="N11:P11" si="5">20*N5-10</f>
        <v>10</v>
      </c>
      <c r="O11" s="20">
        <f t="shared" si="5"/>
        <v>10</v>
      </c>
      <c r="P11" s="25">
        <f t="shared" si="5"/>
        <v>10</v>
      </c>
      <c r="Q11" s="44"/>
      <c r="R11" s="36">
        <f>((M11*Resultat!$C$5)+(N11*Resultat!$C$6)+(O11*Resultat!$C$7)+(P11*Resultat!$C$8))*K11</f>
        <v>0</v>
      </c>
      <c r="S11" s="19"/>
      <c r="U11" s="23"/>
    </row>
    <row r="12" spans="2:21">
      <c r="B12" s="89"/>
      <c r="C12" s="89"/>
      <c r="D12" s="88" t="str">
        <f>IF(M16=1,"Kolonne OK","")</f>
        <v/>
      </c>
      <c r="E12" s="88" t="str">
        <f>IF(N16=1,"Kolonne OK","")</f>
        <v/>
      </c>
      <c r="F12" s="88" t="str">
        <f>IF(O16=1,"Kolonne OK","")</f>
        <v/>
      </c>
      <c r="G12" s="88" t="str">
        <f>IF(P16=1,"Kolonne OK","")</f>
        <v/>
      </c>
      <c r="J12" s="24">
        <v>0.6</v>
      </c>
      <c r="K12" s="25">
        <f>IF(Resultat!$G$11='Lev. 1'!J12,1,0)</f>
        <v>0</v>
      </c>
      <c r="L12" s="17"/>
      <c r="M12" s="31">
        <f>25*M5-15</f>
        <v>10</v>
      </c>
      <c r="N12" s="20">
        <f t="shared" ref="N12:P12" si="6">25*N5-15</f>
        <v>10</v>
      </c>
      <c r="O12" s="20">
        <f t="shared" si="6"/>
        <v>10</v>
      </c>
      <c r="P12" s="25">
        <f t="shared" si="6"/>
        <v>10</v>
      </c>
      <c r="Q12" s="44"/>
      <c r="R12" s="36">
        <f>((M12*Resultat!$C$5)+(N12*Resultat!$C$6)+(O12*Resultat!$C$7)+(P12*Resultat!$C$8))*K12</f>
        <v>0</v>
      </c>
      <c r="S12" s="19"/>
      <c r="U12" s="23"/>
    </row>
    <row r="13" spans="2:21">
      <c r="D13" s="100" t="str">
        <f>IF(T8=4,"","Skjemaet er ikke tilstrekkelig utfylt til å gi karakter")</f>
        <v>Skjemaet er ikke tilstrekkelig utfylt til å gi karakter</v>
      </c>
      <c r="E13" s="100"/>
      <c r="F13" s="100"/>
      <c r="G13" s="100"/>
      <c r="J13" s="24">
        <v>0.7</v>
      </c>
      <c r="K13" s="25">
        <f>IF(Resultat!$G$11='Lev. 1'!J13,1,0)</f>
        <v>0</v>
      </c>
      <c r="L13" s="17"/>
      <c r="M13" s="31">
        <f>33.333*M5-23.3333</f>
        <v>9.9996999999999971</v>
      </c>
      <c r="N13" s="20">
        <f t="shared" ref="N13:P13" si="7">33.333*N5-23.3333</f>
        <v>9.9996999999999971</v>
      </c>
      <c r="O13" s="20">
        <f t="shared" si="7"/>
        <v>9.9996999999999971</v>
      </c>
      <c r="P13" s="25">
        <f t="shared" si="7"/>
        <v>9.9996999999999971</v>
      </c>
      <c r="Q13" s="44"/>
      <c r="R13" s="36">
        <f>((M13*Resultat!$C$5)+(N13*Resultat!$C$6)+(O13*Resultat!$C$7)+(P13*Resultat!$C$8))*K13</f>
        <v>0</v>
      </c>
      <c r="S13" s="19"/>
      <c r="U13" s="23"/>
    </row>
    <row r="14" spans="2:21">
      <c r="J14" s="24">
        <v>0.8</v>
      </c>
      <c r="K14" s="25">
        <f>IF(Resultat!$G$11='Lev. 1'!J14,1,0)</f>
        <v>0</v>
      </c>
      <c r="L14" s="17"/>
      <c r="M14" s="31">
        <f>50*M5-40</f>
        <v>10</v>
      </c>
      <c r="N14" s="20">
        <f t="shared" ref="N14:P14" si="8">50*N5-40</f>
        <v>10</v>
      </c>
      <c r="O14" s="20">
        <f t="shared" si="8"/>
        <v>10</v>
      </c>
      <c r="P14" s="25">
        <f t="shared" si="8"/>
        <v>10</v>
      </c>
      <c r="Q14" s="44"/>
      <c r="R14" s="36">
        <f>((M14*Resultat!$C$5)+(N14*Resultat!$C$6)+(O14*Resultat!$C$7)+(P14*Resultat!$C$8))*K14</f>
        <v>0</v>
      </c>
      <c r="S14" s="19"/>
      <c r="U14" s="23"/>
    </row>
    <row r="15" spans="2:21" ht="15" thickBot="1">
      <c r="J15" s="26">
        <v>0.9</v>
      </c>
      <c r="K15" s="25">
        <f>IF(Resultat!$G$11='Lev. 1'!J15,1,0)</f>
        <v>0</v>
      </c>
      <c r="L15" s="17"/>
      <c r="M15" s="32">
        <f>100*M5-90</f>
        <v>10</v>
      </c>
      <c r="N15" s="33">
        <f t="shared" ref="N15:P15" si="9">100*N5-90</f>
        <v>10</v>
      </c>
      <c r="O15" s="33">
        <f t="shared" si="9"/>
        <v>10</v>
      </c>
      <c r="P15" s="27">
        <f t="shared" si="9"/>
        <v>10</v>
      </c>
      <c r="Q15" s="44"/>
      <c r="R15" s="36">
        <f>((M15*Resultat!$C$5)+(N15*Resultat!$C$6)+(O15*Resultat!$C$7)+(P15*Resultat!$C$8))*K15</f>
        <v>0</v>
      </c>
      <c r="S15" s="19"/>
      <c r="T15" s="19"/>
      <c r="U15" s="23"/>
    </row>
    <row r="16" spans="2:21">
      <c r="J16" s="75"/>
      <c r="K16" s="44"/>
      <c r="L16" s="17"/>
      <c r="M16" s="87">
        <f>IF(D10=100%,1,0)</f>
        <v>0</v>
      </c>
      <c r="N16" s="87">
        <f>IF(E10=100%,1,0)</f>
        <v>0</v>
      </c>
      <c r="O16" s="87">
        <f>IF(F10=100%,1,0)</f>
        <v>0</v>
      </c>
      <c r="P16" s="87">
        <f>IF(G10=100%,1,0)</f>
        <v>0</v>
      </c>
      <c r="Q16" s="44"/>
      <c r="S16" s="19"/>
      <c r="T16" s="19"/>
      <c r="U16" s="23"/>
    </row>
    <row r="17" spans="10:21" ht="15" thickBot="1">
      <c r="J17" s="45"/>
      <c r="K17" s="17"/>
      <c r="L17" s="17"/>
      <c r="M17" s="17"/>
      <c r="N17" s="11"/>
      <c r="O17" s="19"/>
      <c r="P17" s="19"/>
      <c r="Q17" s="19"/>
      <c r="R17" s="19"/>
      <c r="S17" s="19"/>
      <c r="T17" s="19"/>
      <c r="U17" s="23"/>
    </row>
    <row r="18" spans="10:21" ht="15" thickBot="1">
      <c r="J18" s="49"/>
      <c r="K18" s="50"/>
      <c r="L18" s="50"/>
      <c r="M18" s="50"/>
      <c r="N18" s="46"/>
      <c r="O18" s="47"/>
      <c r="P18" s="96" t="s">
        <v>8</v>
      </c>
      <c r="Q18" s="97"/>
      <c r="R18" s="18" t="str">
        <f>IF(T8=4,T9,"")</f>
        <v/>
      </c>
      <c r="S18" s="47"/>
      <c r="T18" s="47"/>
      <c r="U18" s="48"/>
    </row>
  </sheetData>
  <mergeCells count="4">
    <mergeCell ref="P18:Q18"/>
    <mergeCell ref="B10:C10"/>
    <mergeCell ref="D13:G13"/>
    <mergeCell ref="J4:K4"/>
  </mergeCells>
  <pageMargins left="0.25" right="0.25" top="0.75" bottom="0.75" header="0.3" footer="0.3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61F0E-324D-4CC9-96B6-96A11333B947}">
  <sheetPr>
    <pageSetUpPr fitToPage="1"/>
  </sheetPr>
  <dimension ref="B1:U18"/>
  <sheetViews>
    <sheetView showGridLines="0" zoomScale="145" zoomScaleNormal="145" workbookViewId="0">
      <selection activeCell="D2" sqref="D2"/>
    </sheetView>
  </sheetViews>
  <sheetFormatPr baseColWidth="10" defaultColWidth="11.453125" defaultRowHeight="14.5"/>
  <cols>
    <col min="1" max="1" width="1.7265625" customWidth="1"/>
    <col min="2" max="2" width="38.54296875" bestFit="1" customWidth="1"/>
    <col min="3" max="3" width="12.7265625" customWidth="1"/>
    <col min="4" max="7" width="24.1796875" bestFit="1" customWidth="1"/>
    <col min="8" max="8" width="31.7265625" bestFit="1" customWidth="1"/>
    <col min="10" max="10" width="18.1796875" bestFit="1" customWidth="1"/>
    <col min="11" max="11" width="7.54296875" customWidth="1"/>
    <col min="12" max="12" width="4.54296875" customWidth="1"/>
    <col min="13" max="13" width="11.54296875" bestFit="1" customWidth="1"/>
    <col min="14" max="14" width="11.7265625" bestFit="1" customWidth="1"/>
    <col min="17" max="17" width="3.7265625" customWidth="1"/>
    <col min="18" max="18" width="18.1796875" customWidth="1"/>
    <col min="20" max="20" width="14.26953125" customWidth="1"/>
    <col min="21" max="21" width="3.54296875" customWidth="1"/>
  </cols>
  <sheetData>
    <row r="1" spans="2:21" ht="15" thickBot="1">
      <c r="B1" s="11"/>
    </row>
    <row r="2" spans="2:21">
      <c r="C2" s="72" t="s">
        <v>26</v>
      </c>
      <c r="D2" s="73"/>
      <c r="F2" s="71" t="s">
        <v>8</v>
      </c>
      <c r="G2" s="12" t="str">
        <f>R18</f>
        <v/>
      </c>
      <c r="J2" s="38" t="s">
        <v>9</v>
      </c>
      <c r="K2" s="39"/>
      <c r="L2" s="39"/>
      <c r="M2" s="39"/>
      <c r="N2" s="39"/>
      <c r="O2" s="40"/>
      <c r="P2" s="40"/>
      <c r="Q2" s="40"/>
      <c r="R2" s="40"/>
      <c r="S2" s="40"/>
      <c r="T2" s="40"/>
      <c r="U2" s="41"/>
    </row>
    <row r="3" spans="2:21" ht="15" thickBot="1">
      <c r="J3" s="42"/>
      <c r="K3" s="11"/>
      <c r="L3" s="11"/>
      <c r="M3" s="11"/>
      <c r="N3" s="11"/>
      <c r="O3" s="19"/>
      <c r="P3" s="19"/>
      <c r="Q3" s="19"/>
      <c r="R3" s="19"/>
      <c r="S3" s="19"/>
      <c r="T3" s="19"/>
      <c r="U3" s="23"/>
    </row>
    <row r="4" spans="2:21" ht="30" customHeight="1">
      <c r="B4" s="3" t="s">
        <v>10</v>
      </c>
      <c r="C4" s="74" t="s">
        <v>11</v>
      </c>
      <c r="D4" s="14" t="s">
        <v>44</v>
      </c>
      <c r="E4" s="14" t="s">
        <v>45</v>
      </c>
      <c r="F4" s="14" t="s">
        <v>46</v>
      </c>
      <c r="G4" s="54" t="s">
        <v>47</v>
      </c>
      <c r="H4" s="70" t="s">
        <v>22</v>
      </c>
      <c r="J4" s="101" t="s">
        <v>12</v>
      </c>
      <c r="K4" s="102"/>
      <c r="L4" s="15"/>
      <c r="M4" s="59" t="s">
        <v>13</v>
      </c>
      <c r="N4" s="28" t="s">
        <v>14</v>
      </c>
      <c r="O4" s="28" t="s">
        <v>15</v>
      </c>
      <c r="P4" s="60" t="s">
        <v>16</v>
      </c>
      <c r="Q4" s="15"/>
      <c r="R4" s="34" t="s">
        <v>17</v>
      </c>
      <c r="S4" s="19"/>
      <c r="U4" s="23"/>
    </row>
    <row r="5" spans="2:21" ht="15" thickBot="1">
      <c r="B5" s="62" t="s">
        <v>19</v>
      </c>
      <c r="C5" s="63">
        <v>0</v>
      </c>
      <c r="D5" s="76">
        <f>Resultat!G11</f>
        <v>0</v>
      </c>
      <c r="E5" s="76">
        <f>Resultat!G11</f>
        <v>0</v>
      </c>
      <c r="F5" s="76">
        <f>Resultat!G11</f>
        <v>0</v>
      </c>
      <c r="G5" s="77">
        <f>Resultat!G11</f>
        <v>0</v>
      </c>
      <c r="H5" s="69" t="s">
        <v>18</v>
      </c>
      <c r="J5" s="22"/>
      <c r="K5" s="23"/>
      <c r="L5" s="16"/>
      <c r="M5" s="29">
        <f>D6+D7+D5</f>
        <v>0</v>
      </c>
      <c r="N5" s="21">
        <f>E6+E7+E5</f>
        <v>0</v>
      </c>
      <c r="O5" s="21">
        <f>F6+F7+F5</f>
        <v>0</v>
      </c>
      <c r="P5" s="30">
        <f>G6+G7+G5</f>
        <v>0</v>
      </c>
      <c r="Q5" s="43"/>
      <c r="R5" s="35" t="s">
        <v>36</v>
      </c>
      <c r="S5" s="19"/>
      <c r="U5" s="23"/>
    </row>
    <row r="6" spans="2:21" ht="15" thickBot="1">
      <c r="B6" s="2" t="s">
        <v>20</v>
      </c>
      <c r="C6" s="64">
        <v>10</v>
      </c>
      <c r="D6" s="78"/>
      <c r="E6" s="78"/>
      <c r="F6" s="78"/>
      <c r="G6" s="79"/>
      <c r="H6" s="68"/>
      <c r="J6" s="24">
        <v>0</v>
      </c>
      <c r="K6" s="25">
        <f>IF(Resultat!$G$11='Lev. 2'!J6,1,0)</f>
        <v>1</v>
      </c>
      <c r="L6" s="11"/>
      <c r="M6" s="31">
        <f>10*M5</f>
        <v>0</v>
      </c>
      <c r="N6" s="20">
        <f t="shared" ref="N6:P6" si="0">10*N5</f>
        <v>0</v>
      </c>
      <c r="O6" s="20">
        <f t="shared" si="0"/>
        <v>0</v>
      </c>
      <c r="P6" s="25">
        <f t="shared" si="0"/>
        <v>0</v>
      </c>
      <c r="Q6" s="44"/>
      <c r="R6" s="36">
        <f>((M6*Resultat!$C$5)+(N6*Resultat!$C$6)+(O6*Resultat!$C$7)+(P6*Resultat!$C$8))*K6</f>
        <v>0</v>
      </c>
      <c r="S6" s="19"/>
      <c r="U6" s="23"/>
    </row>
    <row r="7" spans="2:21">
      <c r="B7" s="1" t="s">
        <v>21</v>
      </c>
      <c r="C7" s="65">
        <v>10</v>
      </c>
      <c r="D7" s="80"/>
      <c r="E7" s="80"/>
      <c r="F7" s="80"/>
      <c r="G7" s="81"/>
      <c r="H7" s="57"/>
      <c r="J7" s="24">
        <v>0.1</v>
      </c>
      <c r="K7" s="25">
        <f>IF(Resultat!$G$11='Lev. 2'!J7,1,0)</f>
        <v>0</v>
      </c>
      <c r="L7" s="17"/>
      <c r="M7" s="31">
        <f>11.111*M5-1.1111</f>
        <v>-1.1111</v>
      </c>
      <c r="N7" s="20">
        <f>11.111*N5-1.1111</f>
        <v>-1.1111</v>
      </c>
      <c r="O7" s="20">
        <f t="shared" ref="O7:P7" si="1">11.111*O5-1.1111</f>
        <v>-1.1111</v>
      </c>
      <c r="P7" s="25">
        <f t="shared" si="1"/>
        <v>-1.1111</v>
      </c>
      <c r="Q7" s="44"/>
      <c r="R7" s="36">
        <f>((M7*Resultat!$C$5)+(N7*Resultat!$C$6)+(O7*Resultat!$C$7)+(P7*Resultat!$C$8))*K7</f>
        <v>0</v>
      </c>
      <c r="S7" s="19"/>
      <c r="T7" s="86" t="s">
        <v>35</v>
      </c>
      <c r="U7" s="23"/>
    </row>
    <row r="8" spans="2:21">
      <c r="B8" s="1" t="s">
        <v>23</v>
      </c>
      <c r="C8" s="66">
        <v>0</v>
      </c>
      <c r="D8" s="82"/>
      <c r="E8" s="82"/>
      <c r="F8" s="82"/>
      <c r="G8" s="83"/>
      <c r="H8" s="58"/>
      <c r="J8" s="24">
        <v>0.2</v>
      </c>
      <c r="K8" s="25">
        <f>IF(Resultat!$G$11='Lev. 2'!J8,1,0)</f>
        <v>0</v>
      </c>
      <c r="L8" s="17"/>
      <c r="M8" s="31">
        <f>12.5*M5-2.5</f>
        <v>-2.5</v>
      </c>
      <c r="N8" s="20">
        <f t="shared" ref="N8:P8" si="2">12.5*N5-2.5</f>
        <v>-2.5</v>
      </c>
      <c r="O8" s="20">
        <f t="shared" si="2"/>
        <v>-2.5</v>
      </c>
      <c r="P8" s="25">
        <f t="shared" si="2"/>
        <v>-2.5</v>
      </c>
      <c r="Q8" s="44"/>
      <c r="R8" s="36">
        <f>((M8*Resultat!$C$5)+(N8*Resultat!$C$6)+(O8*Resultat!$C$7)+(P8*Resultat!$C$8))*K8</f>
        <v>0</v>
      </c>
      <c r="S8" s="19"/>
      <c r="T8" s="35">
        <f>SUM($M$16:$P$16)</f>
        <v>0</v>
      </c>
      <c r="U8" s="23"/>
    </row>
    <row r="9" spans="2:21" ht="16.5" customHeight="1" thickBot="1">
      <c r="B9" s="1" t="s">
        <v>42</v>
      </c>
      <c r="C9" s="67">
        <v>0</v>
      </c>
      <c r="D9" s="82"/>
      <c r="E9" s="82"/>
      <c r="F9" s="82"/>
      <c r="G9" s="83"/>
      <c r="H9" s="58"/>
      <c r="J9" s="24">
        <v>0.3</v>
      </c>
      <c r="K9" s="25">
        <f>IF(Resultat!$G$11='Lev. 2'!J9,1,0)</f>
        <v>0</v>
      </c>
      <c r="L9" s="17"/>
      <c r="M9" s="31">
        <f>14.286*M5-4.2857</f>
        <v>-4.2857000000000003</v>
      </c>
      <c r="N9" s="20">
        <f t="shared" ref="N9:P9" si="3">14.286*N5-4.2857</f>
        <v>-4.2857000000000003</v>
      </c>
      <c r="O9" s="20">
        <f t="shared" si="3"/>
        <v>-4.2857000000000003</v>
      </c>
      <c r="P9" s="25">
        <f t="shared" si="3"/>
        <v>-4.2857000000000003</v>
      </c>
      <c r="Q9" s="44"/>
      <c r="R9" s="36">
        <f>((M9*Resultat!$C$5)+(N9*Resultat!$C$6)+(O9*Resultat!$C$7)+(P9*Resultat!$C$8))*K9</f>
        <v>0</v>
      </c>
      <c r="S9" s="19"/>
      <c r="T9" s="37">
        <f>SUM(R6:R15)</f>
        <v>0</v>
      </c>
      <c r="U9" s="23"/>
    </row>
    <row r="10" spans="2:21" ht="15" thickBot="1">
      <c r="B10" s="98" t="s">
        <v>24</v>
      </c>
      <c r="C10" s="99"/>
      <c r="D10" s="84">
        <f>SUM(D5:D9)</f>
        <v>0</v>
      </c>
      <c r="E10" s="84">
        <f>SUM(E5:E9)</f>
        <v>0</v>
      </c>
      <c r="F10" s="84">
        <f>SUM(F5:F9)</f>
        <v>0</v>
      </c>
      <c r="G10" s="85">
        <f>SUM(G5:G9)</f>
        <v>0</v>
      </c>
      <c r="H10" s="55"/>
      <c r="J10" s="24">
        <v>0.4</v>
      </c>
      <c r="K10" s="25">
        <f>IF(Resultat!$G$11='Lev. 2'!J10,1,0)</f>
        <v>0</v>
      </c>
      <c r="L10" s="17"/>
      <c r="M10" s="31">
        <f>16.6667*M5-6.6667</f>
        <v>-6.6666999999999996</v>
      </c>
      <c r="N10" s="20">
        <f t="shared" ref="N10:P10" si="4">16.6667*N5-6.6667</f>
        <v>-6.6666999999999996</v>
      </c>
      <c r="O10" s="20">
        <f t="shared" si="4"/>
        <v>-6.6666999999999996</v>
      </c>
      <c r="P10" s="25">
        <f t="shared" si="4"/>
        <v>-6.6666999999999996</v>
      </c>
      <c r="Q10" s="44"/>
      <c r="R10" s="36">
        <f>((M10*Resultat!$C$5)+(N10*Resultat!$C$6)+(O10*Resultat!$C$7)+(P10*Resultat!$C$8))*K10</f>
        <v>0</v>
      </c>
      <c r="S10" s="19"/>
      <c r="U10" s="23"/>
    </row>
    <row r="11" spans="2:21">
      <c r="J11" s="24">
        <v>0.5</v>
      </c>
      <c r="K11" s="25">
        <f>IF(Resultat!$G$11='Lev. 2'!J11,1,0)</f>
        <v>0</v>
      </c>
      <c r="L11" s="17"/>
      <c r="M11" s="31">
        <f>20*M5-10</f>
        <v>-10</v>
      </c>
      <c r="N11" s="20">
        <f t="shared" ref="N11:P11" si="5">20*N5-10</f>
        <v>-10</v>
      </c>
      <c r="O11" s="20">
        <f t="shared" si="5"/>
        <v>-10</v>
      </c>
      <c r="P11" s="25">
        <f t="shared" si="5"/>
        <v>-10</v>
      </c>
      <c r="Q11" s="44"/>
      <c r="R11" s="36">
        <f>((M11*Resultat!$C$5)+(N11*Resultat!$C$6)+(O11*Resultat!$C$7)+(P11*Resultat!$C$8))*K11</f>
        <v>0</v>
      </c>
      <c r="S11" s="19"/>
      <c r="U11" s="23"/>
    </row>
    <row r="12" spans="2:21">
      <c r="B12" s="89"/>
      <c r="C12" s="89"/>
      <c r="D12" s="88" t="str">
        <f>IF(M16=1,"Kolonne OK","")</f>
        <v/>
      </c>
      <c r="E12" s="88" t="str">
        <f>IF(N16=1,"Kolonne OK","")</f>
        <v/>
      </c>
      <c r="F12" s="88" t="str">
        <f>IF(O16=1,"Kolonne OK","")</f>
        <v/>
      </c>
      <c r="G12" s="88" t="str">
        <f>IF(P16=1,"Kolonne OK","")</f>
        <v/>
      </c>
      <c r="J12" s="24">
        <v>0.6</v>
      </c>
      <c r="K12" s="25">
        <f>IF(Resultat!$G$11='Lev. 2'!J12,1,0)</f>
        <v>0</v>
      </c>
      <c r="L12" s="17"/>
      <c r="M12" s="31">
        <f>25*M5-15</f>
        <v>-15</v>
      </c>
      <c r="N12" s="20">
        <f t="shared" ref="N12:P12" si="6">25*N5-15</f>
        <v>-15</v>
      </c>
      <c r="O12" s="20">
        <f t="shared" si="6"/>
        <v>-15</v>
      </c>
      <c r="P12" s="25">
        <f t="shared" si="6"/>
        <v>-15</v>
      </c>
      <c r="Q12" s="44"/>
      <c r="R12" s="36">
        <f>((M12*Resultat!$C$5)+(N12*Resultat!$C$6)+(O12*Resultat!$C$7)+(P12*Resultat!$C$8))*K12</f>
        <v>0</v>
      </c>
      <c r="S12" s="19"/>
      <c r="U12" s="23"/>
    </row>
    <row r="13" spans="2:21">
      <c r="D13" s="100" t="str">
        <f>IF(T8=4,"","Skjemaet er ikke tilstrekkelig utfylt til å gi karakter")</f>
        <v>Skjemaet er ikke tilstrekkelig utfylt til å gi karakter</v>
      </c>
      <c r="E13" s="100"/>
      <c r="F13" s="100"/>
      <c r="G13" s="100"/>
      <c r="J13" s="24">
        <v>0.7</v>
      </c>
      <c r="K13" s="25">
        <f>IF(Resultat!$G$11='Lev. 2'!J13,1,0)</f>
        <v>0</v>
      </c>
      <c r="L13" s="17"/>
      <c r="M13" s="31">
        <f>33.333*M5-23.3333</f>
        <v>-23.333300000000001</v>
      </c>
      <c r="N13" s="20">
        <f t="shared" ref="N13:P13" si="7">33.333*N5-23.3333</f>
        <v>-23.333300000000001</v>
      </c>
      <c r="O13" s="20">
        <f t="shared" si="7"/>
        <v>-23.333300000000001</v>
      </c>
      <c r="P13" s="25">
        <f t="shared" si="7"/>
        <v>-23.333300000000001</v>
      </c>
      <c r="Q13" s="44"/>
      <c r="R13" s="36">
        <f>((M13*Resultat!$C$5)+(N13*Resultat!$C$6)+(O13*Resultat!$C$7)+(P13*Resultat!$C$8))*K13</f>
        <v>0</v>
      </c>
      <c r="S13" s="19"/>
      <c r="U13" s="23"/>
    </row>
    <row r="14" spans="2:21">
      <c r="J14" s="24">
        <v>0.8</v>
      </c>
      <c r="K14" s="25">
        <f>IF(Resultat!$G$11='Lev. 2'!J14,1,0)</f>
        <v>0</v>
      </c>
      <c r="L14" s="17"/>
      <c r="M14" s="31">
        <f>50*M5-40</f>
        <v>-40</v>
      </c>
      <c r="N14" s="20">
        <f t="shared" ref="N14:P14" si="8">50*N5-40</f>
        <v>-40</v>
      </c>
      <c r="O14" s="20">
        <f t="shared" si="8"/>
        <v>-40</v>
      </c>
      <c r="P14" s="25">
        <f t="shared" si="8"/>
        <v>-40</v>
      </c>
      <c r="Q14" s="44"/>
      <c r="R14" s="36">
        <f>((M14*Resultat!$C$5)+(N14*Resultat!$C$6)+(O14*Resultat!$C$7)+(P14*Resultat!$C$8))*K14</f>
        <v>0</v>
      </c>
      <c r="S14" s="19"/>
      <c r="U14" s="23"/>
    </row>
    <row r="15" spans="2:21" ht="15" thickBot="1">
      <c r="J15" s="26">
        <v>0.9</v>
      </c>
      <c r="K15" s="25">
        <f>IF(Resultat!$G$11='Lev. 2'!J15,1,0)</f>
        <v>0</v>
      </c>
      <c r="L15" s="17"/>
      <c r="M15" s="32">
        <f>100*M5-90</f>
        <v>-90</v>
      </c>
      <c r="N15" s="33">
        <f t="shared" ref="N15:P15" si="9">100*N5-90</f>
        <v>-90</v>
      </c>
      <c r="O15" s="33">
        <f t="shared" si="9"/>
        <v>-90</v>
      </c>
      <c r="P15" s="27">
        <f t="shared" si="9"/>
        <v>-90</v>
      </c>
      <c r="Q15" s="44"/>
      <c r="R15" s="36">
        <f>((M15*Resultat!$C$5)+(N15*Resultat!$C$6)+(O15*Resultat!$C$7)+(P15*Resultat!$C$8))*K15</f>
        <v>0</v>
      </c>
      <c r="S15" s="19"/>
      <c r="T15" s="19"/>
      <c r="U15" s="23"/>
    </row>
    <row r="16" spans="2:21">
      <c r="J16" s="75"/>
      <c r="K16" s="44"/>
      <c r="L16" s="17"/>
      <c r="M16" s="87">
        <f>IF(D10=100%,1,0)</f>
        <v>0</v>
      </c>
      <c r="N16" s="87">
        <f>IF(E10=100%,1,0)</f>
        <v>0</v>
      </c>
      <c r="O16" s="87">
        <f>IF(F10=100%,1,0)</f>
        <v>0</v>
      </c>
      <c r="P16" s="87">
        <f>IF(G10=100%,1,0)</f>
        <v>0</v>
      </c>
      <c r="Q16" s="44"/>
      <c r="S16" s="19"/>
      <c r="T16" s="19"/>
      <c r="U16" s="23"/>
    </row>
    <row r="17" spans="10:21" ht="15" thickBot="1">
      <c r="J17" s="45"/>
      <c r="K17" s="17"/>
      <c r="L17" s="17"/>
      <c r="M17" s="17"/>
      <c r="N17" s="11"/>
      <c r="O17" s="19"/>
      <c r="P17" s="19"/>
      <c r="Q17" s="19"/>
      <c r="R17" s="19"/>
      <c r="S17" s="19"/>
      <c r="T17" s="19"/>
      <c r="U17" s="23"/>
    </row>
    <row r="18" spans="10:21" ht="15" thickBot="1">
      <c r="J18" s="49"/>
      <c r="K18" s="50"/>
      <c r="L18" s="50"/>
      <c r="M18" s="50"/>
      <c r="N18" s="46"/>
      <c r="O18" s="47"/>
      <c r="P18" s="96" t="s">
        <v>8</v>
      </c>
      <c r="Q18" s="97"/>
      <c r="R18" s="18" t="str">
        <f>IF(T8=4,T9,"")</f>
        <v/>
      </c>
      <c r="S18" s="47"/>
      <c r="T18" s="47"/>
      <c r="U18" s="48"/>
    </row>
  </sheetData>
  <mergeCells count="4">
    <mergeCell ref="J4:K4"/>
    <mergeCell ref="B10:C10"/>
    <mergeCell ref="D13:G13"/>
    <mergeCell ref="P18:Q18"/>
  </mergeCells>
  <pageMargins left="0.25" right="0.25" top="0.75" bottom="0.75" header="0.3" footer="0.3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FE2BB-84D6-4C61-997E-DCF3F12F0E64}">
  <sheetPr>
    <pageSetUpPr fitToPage="1"/>
  </sheetPr>
  <dimension ref="B1:U18"/>
  <sheetViews>
    <sheetView showGridLines="0" zoomScale="145" zoomScaleNormal="145" workbookViewId="0">
      <selection activeCell="D2" sqref="D2"/>
    </sheetView>
  </sheetViews>
  <sheetFormatPr baseColWidth="10" defaultColWidth="11.453125" defaultRowHeight="14.5"/>
  <cols>
    <col min="1" max="1" width="1.7265625" customWidth="1"/>
    <col min="2" max="2" width="38.54296875" bestFit="1" customWidth="1"/>
    <col min="3" max="3" width="12.7265625" customWidth="1"/>
    <col min="4" max="7" width="24.1796875" bestFit="1" customWidth="1"/>
    <col min="8" max="8" width="31.7265625" bestFit="1" customWidth="1"/>
    <col min="10" max="10" width="18.1796875" bestFit="1" customWidth="1"/>
    <col min="11" max="11" width="7.54296875" customWidth="1"/>
    <col min="12" max="12" width="4.54296875" customWidth="1"/>
    <col min="13" max="13" width="11.54296875" bestFit="1" customWidth="1"/>
    <col min="14" max="14" width="11.7265625" bestFit="1" customWidth="1"/>
    <col min="17" max="17" width="3.7265625" customWidth="1"/>
    <col min="18" max="18" width="18.1796875" customWidth="1"/>
    <col min="20" max="20" width="14.26953125" customWidth="1"/>
    <col min="21" max="21" width="3.54296875" customWidth="1"/>
  </cols>
  <sheetData>
    <row r="1" spans="2:21" ht="15" thickBot="1">
      <c r="B1" s="11"/>
    </row>
    <row r="2" spans="2:21">
      <c r="C2" s="72" t="s">
        <v>27</v>
      </c>
      <c r="D2" s="73"/>
      <c r="F2" s="71" t="s">
        <v>8</v>
      </c>
      <c r="G2" s="12" t="str">
        <f>R18</f>
        <v/>
      </c>
      <c r="J2" s="38" t="s">
        <v>9</v>
      </c>
      <c r="K2" s="39"/>
      <c r="L2" s="39"/>
      <c r="M2" s="39"/>
      <c r="N2" s="39"/>
      <c r="O2" s="40"/>
      <c r="P2" s="40"/>
      <c r="Q2" s="40"/>
      <c r="R2" s="40"/>
      <c r="S2" s="40"/>
      <c r="T2" s="40"/>
      <c r="U2" s="41"/>
    </row>
    <row r="3" spans="2:21" ht="15" thickBot="1">
      <c r="J3" s="42"/>
      <c r="K3" s="11"/>
      <c r="L3" s="11"/>
      <c r="M3" s="11"/>
      <c r="N3" s="11"/>
      <c r="O3" s="19"/>
      <c r="P3" s="19"/>
      <c r="Q3" s="19"/>
      <c r="R3" s="19"/>
      <c r="S3" s="19"/>
      <c r="T3" s="19"/>
      <c r="U3" s="23"/>
    </row>
    <row r="4" spans="2:21" ht="30" customHeight="1">
      <c r="B4" s="3" t="s">
        <v>10</v>
      </c>
      <c r="C4" s="74" t="s">
        <v>11</v>
      </c>
      <c r="D4" s="14" t="s">
        <v>44</v>
      </c>
      <c r="E4" s="14" t="s">
        <v>45</v>
      </c>
      <c r="F4" s="14" t="s">
        <v>46</v>
      </c>
      <c r="G4" s="54" t="s">
        <v>47</v>
      </c>
      <c r="H4" s="70" t="s">
        <v>22</v>
      </c>
      <c r="J4" s="101" t="s">
        <v>12</v>
      </c>
      <c r="K4" s="102"/>
      <c r="L4" s="15"/>
      <c r="M4" s="59" t="s">
        <v>13</v>
      </c>
      <c r="N4" s="28" t="s">
        <v>14</v>
      </c>
      <c r="O4" s="28" t="s">
        <v>15</v>
      </c>
      <c r="P4" s="60" t="s">
        <v>16</v>
      </c>
      <c r="Q4" s="15"/>
      <c r="R4" s="34" t="s">
        <v>17</v>
      </c>
      <c r="S4" s="19"/>
      <c r="U4" s="23"/>
    </row>
    <row r="5" spans="2:21" ht="15" thickBot="1">
      <c r="B5" s="62" t="s">
        <v>19</v>
      </c>
      <c r="C5" s="63">
        <v>0</v>
      </c>
      <c r="D5" s="76">
        <f>Resultat!G11</f>
        <v>0</v>
      </c>
      <c r="E5" s="76">
        <f>Resultat!G11</f>
        <v>0</v>
      </c>
      <c r="F5" s="76">
        <f>Resultat!G11</f>
        <v>0</v>
      </c>
      <c r="G5" s="77">
        <f>Resultat!G11</f>
        <v>0</v>
      </c>
      <c r="H5" s="69" t="s">
        <v>18</v>
      </c>
      <c r="J5" s="22"/>
      <c r="K5" s="23"/>
      <c r="L5" s="16"/>
      <c r="M5" s="29">
        <f>D6+D7+D5</f>
        <v>0</v>
      </c>
      <c r="N5" s="21">
        <f>E6+E7+E5</f>
        <v>0</v>
      </c>
      <c r="O5" s="21">
        <f>F6+F7+F5</f>
        <v>0</v>
      </c>
      <c r="P5" s="30">
        <f>G6+G7+G5</f>
        <v>0</v>
      </c>
      <c r="Q5" s="43"/>
      <c r="R5" s="35" t="s">
        <v>36</v>
      </c>
      <c r="S5" s="19"/>
      <c r="U5" s="23"/>
    </row>
    <row r="6" spans="2:21" ht="15" thickBot="1">
      <c r="B6" s="2" t="s">
        <v>20</v>
      </c>
      <c r="C6" s="64">
        <v>10</v>
      </c>
      <c r="D6" s="78"/>
      <c r="E6" s="78"/>
      <c r="F6" s="78"/>
      <c r="G6" s="79"/>
      <c r="H6" s="68"/>
      <c r="J6" s="24">
        <v>0</v>
      </c>
      <c r="K6" s="25">
        <f>IF(Resultat!$G$11='Lev. 3'!J6,1,0)</f>
        <v>1</v>
      </c>
      <c r="L6" s="11"/>
      <c r="M6" s="31">
        <f>10*M5</f>
        <v>0</v>
      </c>
      <c r="N6" s="20">
        <f t="shared" ref="N6:P6" si="0">10*N5</f>
        <v>0</v>
      </c>
      <c r="O6" s="20">
        <f t="shared" si="0"/>
        <v>0</v>
      </c>
      <c r="P6" s="25">
        <f t="shared" si="0"/>
        <v>0</v>
      </c>
      <c r="Q6" s="44"/>
      <c r="R6" s="36">
        <f>((M6*Resultat!$C$5)+(N6*Resultat!$C$6)+(O6*Resultat!$C$7)+(P6*Resultat!$C$8))*K6</f>
        <v>0</v>
      </c>
      <c r="S6" s="19"/>
      <c r="U6" s="23"/>
    </row>
    <row r="7" spans="2:21">
      <c r="B7" s="1" t="s">
        <v>21</v>
      </c>
      <c r="C7" s="65">
        <v>10</v>
      </c>
      <c r="D7" s="80"/>
      <c r="E7" s="80"/>
      <c r="F7" s="80"/>
      <c r="G7" s="81"/>
      <c r="H7" s="57"/>
      <c r="J7" s="24">
        <v>0.1</v>
      </c>
      <c r="K7" s="25">
        <f>IF(Resultat!$G$11='Lev. 3'!J7,1,0)</f>
        <v>0</v>
      </c>
      <c r="L7" s="17"/>
      <c r="M7" s="31">
        <f>11.111*M5-1.1111</f>
        <v>-1.1111</v>
      </c>
      <c r="N7" s="20">
        <f>11.111*N5-1.1111</f>
        <v>-1.1111</v>
      </c>
      <c r="O7" s="20">
        <f t="shared" ref="O7:P7" si="1">11.111*O5-1.1111</f>
        <v>-1.1111</v>
      </c>
      <c r="P7" s="25">
        <f t="shared" si="1"/>
        <v>-1.1111</v>
      </c>
      <c r="Q7" s="44"/>
      <c r="R7" s="36">
        <f>((M7*Resultat!$C$5)+(N7*Resultat!$C$6)+(O7*Resultat!$C$7)+(P7*Resultat!$C$8))*K7</f>
        <v>0</v>
      </c>
      <c r="S7" s="19"/>
      <c r="T7" s="86" t="s">
        <v>35</v>
      </c>
      <c r="U7" s="23"/>
    </row>
    <row r="8" spans="2:21">
      <c r="B8" s="1" t="s">
        <v>23</v>
      </c>
      <c r="C8" s="66">
        <v>0</v>
      </c>
      <c r="D8" s="82"/>
      <c r="E8" s="82"/>
      <c r="F8" s="82"/>
      <c r="G8" s="83"/>
      <c r="H8" s="58"/>
      <c r="J8" s="24">
        <v>0.2</v>
      </c>
      <c r="K8" s="25">
        <f>IF(Resultat!$G$11='Lev. 3'!J8,1,0)</f>
        <v>0</v>
      </c>
      <c r="L8" s="17"/>
      <c r="M8" s="31">
        <f>12.5*M5-2.5</f>
        <v>-2.5</v>
      </c>
      <c r="N8" s="20">
        <f t="shared" ref="N8:P8" si="2">12.5*N5-2.5</f>
        <v>-2.5</v>
      </c>
      <c r="O8" s="20">
        <f t="shared" si="2"/>
        <v>-2.5</v>
      </c>
      <c r="P8" s="25">
        <f t="shared" si="2"/>
        <v>-2.5</v>
      </c>
      <c r="Q8" s="44"/>
      <c r="R8" s="36">
        <f>((M8*Resultat!$C$5)+(N8*Resultat!$C$6)+(O8*Resultat!$C$7)+(P8*Resultat!$C$8))*K8</f>
        <v>0</v>
      </c>
      <c r="S8" s="19"/>
      <c r="T8" s="35">
        <f>SUM($M$16:$P$16)</f>
        <v>0</v>
      </c>
      <c r="U8" s="23"/>
    </row>
    <row r="9" spans="2:21" ht="16.5" customHeight="1" thickBot="1">
      <c r="B9" s="1" t="s">
        <v>42</v>
      </c>
      <c r="C9" s="67">
        <v>0</v>
      </c>
      <c r="D9" s="82"/>
      <c r="E9" s="82"/>
      <c r="F9" s="82"/>
      <c r="G9" s="83"/>
      <c r="H9" s="58"/>
      <c r="J9" s="24">
        <v>0.3</v>
      </c>
      <c r="K9" s="25">
        <f>IF(Resultat!$G$11='Lev. 3'!J9,1,0)</f>
        <v>0</v>
      </c>
      <c r="L9" s="17"/>
      <c r="M9" s="31">
        <f>14.286*M5-4.2857</f>
        <v>-4.2857000000000003</v>
      </c>
      <c r="N9" s="20">
        <f t="shared" ref="N9:P9" si="3">14.286*N5-4.2857</f>
        <v>-4.2857000000000003</v>
      </c>
      <c r="O9" s="20">
        <f t="shared" si="3"/>
        <v>-4.2857000000000003</v>
      </c>
      <c r="P9" s="25">
        <f t="shared" si="3"/>
        <v>-4.2857000000000003</v>
      </c>
      <c r="Q9" s="44"/>
      <c r="R9" s="36">
        <f>((M9*Resultat!$C$5)+(N9*Resultat!$C$6)+(O9*Resultat!$C$7)+(P9*Resultat!$C$8))*K9</f>
        <v>0</v>
      </c>
      <c r="S9" s="19"/>
      <c r="T9" s="37">
        <f>SUM(R6:R15)</f>
        <v>0</v>
      </c>
      <c r="U9" s="23"/>
    </row>
    <row r="10" spans="2:21" ht="15" thickBot="1">
      <c r="B10" s="98" t="s">
        <v>24</v>
      </c>
      <c r="C10" s="99"/>
      <c r="D10" s="84">
        <f>SUM(D5:D9)</f>
        <v>0</v>
      </c>
      <c r="E10" s="84">
        <f>SUM(E5:E9)</f>
        <v>0</v>
      </c>
      <c r="F10" s="84">
        <f>SUM(F5:F9)</f>
        <v>0</v>
      </c>
      <c r="G10" s="85">
        <f>SUM(G5:G9)</f>
        <v>0</v>
      </c>
      <c r="H10" s="55"/>
      <c r="J10" s="24">
        <v>0.4</v>
      </c>
      <c r="K10" s="25">
        <f>IF(Resultat!$G$11='Lev. 3'!J10,1,0)</f>
        <v>0</v>
      </c>
      <c r="L10" s="17"/>
      <c r="M10" s="31">
        <f>16.6667*M5-6.6667</f>
        <v>-6.6666999999999996</v>
      </c>
      <c r="N10" s="20">
        <f t="shared" ref="N10:P10" si="4">16.6667*N5-6.6667</f>
        <v>-6.6666999999999996</v>
      </c>
      <c r="O10" s="20">
        <f t="shared" si="4"/>
        <v>-6.6666999999999996</v>
      </c>
      <c r="P10" s="25">
        <f t="shared" si="4"/>
        <v>-6.6666999999999996</v>
      </c>
      <c r="Q10" s="44"/>
      <c r="R10" s="36">
        <f>((M10*Resultat!$C$5)+(N10*Resultat!$C$6)+(O10*Resultat!$C$7)+(P10*Resultat!$C$8))*K10</f>
        <v>0</v>
      </c>
      <c r="S10" s="19"/>
      <c r="U10" s="23"/>
    </row>
    <row r="11" spans="2:21">
      <c r="J11" s="24">
        <v>0.5</v>
      </c>
      <c r="K11" s="25">
        <f>IF(Resultat!$G$11='Lev. 3'!J11,1,0)</f>
        <v>0</v>
      </c>
      <c r="L11" s="17"/>
      <c r="M11" s="31">
        <f>20*M5-10</f>
        <v>-10</v>
      </c>
      <c r="N11" s="20">
        <f t="shared" ref="N11:P11" si="5">20*N5-10</f>
        <v>-10</v>
      </c>
      <c r="O11" s="20">
        <f t="shared" si="5"/>
        <v>-10</v>
      </c>
      <c r="P11" s="25">
        <f t="shared" si="5"/>
        <v>-10</v>
      </c>
      <c r="Q11" s="44"/>
      <c r="R11" s="36">
        <f>((M11*Resultat!$C$5)+(N11*Resultat!$C$6)+(O11*Resultat!$C$7)+(P11*Resultat!$C$8))*K11</f>
        <v>0</v>
      </c>
      <c r="S11" s="19"/>
      <c r="U11" s="23"/>
    </row>
    <row r="12" spans="2:21">
      <c r="B12" s="89"/>
      <c r="C12" s="89"/>
      <c r="D12" s="88" t="str">
        <f>IF(M16=1,"Kolonne OK","")</f>
        <v/>
      </c>
      <c r="E12" s="88" t="str">
        <f>IF(N16=1,"Kolonne OK","")</f>
        <v/>
      </c>
      <c r="F12" s="88" t="str">
        <f>IF(O16=1,"Kolonne OK","")</f>
        <v/>
      </c>
      <c r="G12" s="88" t="str">
        <f>IF(P16=1,"Kolonne OK","")</f>
        <v/>
      </c>
      <c r="J12" s="24">
        <v>0.6</v>
      </c>
      <c r="K12" s="25">
        <f>IF(Resultat!$G$11='Lev. 3'!J12,1,0)</f>
        <v>0</v>
      </c>
      <c r="L12" s="17"/>
      <c r="M12" s="31">
        <f>25*M5-15</f>
        <v>-15</v>
      </c>
      <c r="N12" s="20">
        <f t="shared" ref="N12:P12" si="6">25*N5-15</f>
        <v>-15</v>
      </c>
      <c r="O12" s="20">
        <f t="shared" si="6"/>
        <v>-15</v>
      </c>
      <c r="P12" s="25">
        <f t="shared" si="6"/>
        <v>-15</v>
      </c>
      <c r="Q12" s="44"/>
      <c r="R12" s="36">
        <f>((M12*Resultat!$C$5)+(N12*Resultat!$C$6)+(O12*Resultat!$C$7)+(P12*Resultat!$C$8))*K12</f>
        <v>0</v>
      </c>
      <c r="S12" s="19"/>
      <c r="U12" s="23"/>
    </row>
    <row r="13" spans="2:21">
      <c r="D13" s="100" t="str">
        <f>IF(T8=4,"","Skjemaet er ikke tilstrekkelig utfylt til å gi karakter")</f>
        <v>Skjemaet er ikke tilstrekkelig utfylt til å gi karakter</v>
      </c>
      <c r="E13" s="100"/>
      <c r="F13" s="100"/>
      <c r="G13" s="100"/>
      <c r="J13" s="24">
        <v>0.7</v>
      </c>
      <c r="K13" s="25">
        <f>IF(Resultat!$G$11='Lev. 3'!J13,1,0)</f>
        <v>0</v>
      </c>
      <c r="L13" s="17"/>
      <c r="M13" s="31">
        <f>33.333*M5-23.3333</f>
        <v>-23.333300000000001</v>
      </c>
      <c r="N13" s="20">
        <f t="shared" ref="N13:P13" si="7">33.333*N5-23.3333</f>
        <v>-23.333300000000001</v>
      </c>
      <c r="O13" s="20">
        <f t="shared" si="7"/>
        <v>-23.333300000000001</v>
      </c>
      <c r="P13" s="25">
        <f t="shared" si="7"/>
        <v>-23.333300000000001</v>
      </c>
      <c r="Q13" s="44"/>
      <c r="R13" s="36">
        <f>((M13*Resultat!$C$5)+(N13*Resultat!$C$6)+(O13*Resultat!$C$7)+(P13*Resultat!$C$8))*K13</f>
        <v>0</v>
      </c>
      <c r="S13" s="19"/>
      <c r="U13" s="23"/>
    </row>
    <row r="14" spans="2:21">
      <c r="J14" s="24">
        <v>0.8</v>
      </c>
      <c r="K14" s="25">
        <f>IF(Resultat!$G$11='Lev. 3'!J14,1,0)</f>
        <v>0</v>
      </c>
      <c r="L14" s="17"/>
      <c r="M14" s="31">
        <f>50*M5-40</f>
        <v>-40</v>
      </c>
      <c r="N14" s="20">
        <f t="shared" ref="N14:P14" si="8">50*N5-40</f>
        <v>-40</v>
      </c>
      <c r="O14" s="20">
        <f t="shared" si="8"/>
        <v>-40</v>
      </c>
      <c r="P14" s="25">
        <f t="shared" si="8"/>
        <v>-40</v>
      </c>
      <c r="Q14" s="44"/>
      <c r="R14" s="36">
        <f>((M14*Resultat!$C$5)+(N14*Resultat!$C$6)+(O14*Resultat!$C$7)+(P14*Resultat!$C$8))*K14</f>
        <v>0</v>
      </c>
      <c r="S14" s="19"/>
      <c r="U14" s="23"/>
    </row>
    <row r="15" spans="2:21" ht="15" thickBot="1">
      <c r="J15" s="26">
        <v>0.9</v>
      </c>
      <c r="K15" s="25">
        <f>IF(Resultat!$G$11='Lev. 3'!J15,1,0)</f>
        <v>0</v>
      </c>
      <c r="L15" s="17"/>
      <c r="M15" s="32">
        <f>100*M5-90</f>
        <v>-90</v>
      </c>
      <c r="N15" s="33">
        <f t="shared" ref="N15:P15" si="9">100*N5-90</f>
        <v>-90</v>
      </c>
      <c r="O15" s="33">
        <f t="shared" si="9"/>
        <v>-90</v>
      </c>
      <c r="P15" s="27">
        <f t="shared" si="9"/>
        <v>-90</v>
      </c>
      <c r="Q15" s="44"/>
      <c r="R15" s="36">
        <f>((M15*Resultat!$C$5)+(N15*Resultat!$C$6)+(O15*Resultat!$C$7)+(P15*Resultat!$C$8))*K15</f>
        <v>0</v>
      </c>
      <c r="S15" s="19"/>
      <c r="T15" s="19"/>
      <c r="U15" s="23"/>
    </row>
    <row r="16" spans="2:21">
      <c r="J16" s="75"/>
      <c r="K16" s="44"/>
      <c r="L16" s="17"/>
      <c r="M16" s="87">
        <f>IF(D10=100%,1,0)</f>
        <v>0</v>
      </c>
      <c r="N16" s="87">
        <f>IF(E10=100%,1,0)</f>
        <v>0</v>
      </c>
      <c r="O16" s="87">
        <f>IF(F10=100%,1,0)</f>
        <v>0</v>
      </c>
      <c r="P16" s="87">
        <f>IF(G10=100%,1,0)</f>
        <v>0</v>
      </c>
      <c r="Q16" s="44"/>
      <c r="S16" s="19"/>
      <c r="T16" s="19"/>
      <c r="U16" s="23"/>
    </row>
    <row r="17" spans="10:21" ht="15" thickBot="1">
      <c r="J17" s="45"/>
      <c r="K17" s="17"/>
      <c r="L17" s="17"/>
      <c r="M17" s="17"/>
      <c r="N17" s="11"/>
      <c r="O17" s="19"/>
      <c r="P17" s="19"/>
      <c r="Q17" s="19"/>
      <c r="R17" s="19"/>
      <c r="S17" s="19"/>
      <c r="T17" s="19"/>
      <c r="U17" s="23"/>
    </row>
    <row r="18" spans="10:21" ht="15" thickBot="1">
      <c r="J18" s="49"/>
      <c r="K18" s="50"/>
      <c r="L18" s="50"/>
      <c r="M18" s="50"/>
      <c r="N18" s="46"/>
      <c r="O18" s="47"/>
      <c r="P18" s="96" t="s">
        <v>8</v>
      </c>
      <c r="Q18" s="97"/>
      <c r="R18" s="18" t="str">
        <f>IF(T8=4,T9,"")</f>
        <v/>
      </c>
      <c r="S18" s="47"/>
      <c r="T18" s="47"/>
      <c r="U18" s="48"/>
    </row>
  </sheetData>
  <mergeCells count="4">
    <mergeCell ref="J4:K4"/>
    <mergeCell ref="B10:C10"/>
    <mergeCell ref="D13:G13"/>
    <mergeCell ref="P18:Q18"/>
  </mergeCells>
  <pageMargins left="0.25" right="0.25" top="0.75" bottom="0.75" header="0.3" footer="0.3"/>
  <pageSetup paperSize="9" scale="7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38FE0-FCC9-4EAF-AC7E-9F81D2C60F09}">
  <sheetPr>
    <pageSetUpPr fitToPage="1"/>
  </sheetPr>
  <dimension ref="B1:U18"/>
  <sheetViews>
    <sheetView showGridLines="0" zoomScale="145" zoomScaleNormal="145" workbookViewId="0">
      <selection activeCell="D2" sqref="D2"/>
    </sheetView>
  </sheetViews>
  <sheetFormatPr baseColWidth="10" defaultColWidth="11.453125" defaultRowHeight="14.5"/>
  <cols>
    <col min="1" max="1" width="1.7265625" customWidth="1"/>
    <col min="2" max="2" width="38.54296875" bestFit="1" customWidth="1"/>
    <col min="3" max="3" width="12.7265625" customWidth="1"/>
    <col min="4" max="7" width="24.1796875" bestFit="1" customWidth="1"/>
    <col min="8" max="8" width="31.7265625" bestFit="1" customWidth="1"/>
    <col min="10" max="10" width="18.1796875" bestFit="1" customWidth="1"/>
    <col min="11" max="11" width="7.54296875" customWidth="1"/>
    <col min="12" max="12" width="4.54296875" customWidth="1"/>
    <col min="13" max="13" width="11.54296875" bestFit="1" customWidth="1"/>
    <col min="14" max="14" width="11.7265625" bestFit="1" customWidth="1"/>
    <col min="17" max="17" width="3.7265625" customWidth="1"/>
    <col min="18" max="18" width="18.1796875" customWidth="1"/>
    <col min="20" max="20" width="14.26953125" customWidth="1"/>
    <col min="21" max="21" width="3.54296875" customWidth="1"/>
  </cols>
  <sheetData>
    <row r="1" spans="2:21" ht="15" thickBot="1">
      <c r="B1" s="11"/>
    </row>
    <row r="2" spans="2:21">
      <c r="C2" s="72" t="s">
        <v>28</v>
      </c>
      <c r="D2" s="73"/>
      <c r="F2" s="71" t="s">
        <v>8</v>
      </c>
      <c r="G2" s="12" t="str">
        <f>R18</f>
        <v/>
      </c>
      <c r="J2" s="38" t="s">
        <v>9</v>
      </c>
      <c r="K2" s="39"/>
      <c r="L2" s="39"/>
      <c r="M2" s="39"/>
      <c r="N2" s="39"/>
      <c r="O2" s="40"/>
      <c r="P2" s="40"/>
      <c r="Q2" s="40"/>
      <c r="R2" s="40"/>
      <c r="S2" s="40"/>
      <c r="T2" s="40"/>
      <c r="U2" s="41"/>
    </row>
    <row r="3" spans="2:21" ht="15" thickBot="1">
      <c r="J3" s="42"/>
      <c r="K3" s="11"/>
      <c r="L3" s="11"/>
      <c r="M3" s="11"/>
      <c r="N3" s="11"/>
      <c r="O3" s="19"/>
      <c r="P3" s="19"/>
      <c r="Q3" s="19"/>
      <c r="R3" s="19"/>
      <c r="S3" s="19"/>
      <c r="T3" s="19"/>
      <c r="U3" s="23"/>
    </row>
    <row r="4" spans="2:21" ht="30" customHeight="1">
      <c r="B4" s="3" t="s">
        <v>10</v>
      </c>
      <c r="C4" s="74" t="s">
        <v>11</v>
      </c>
      <c r="D4" s="14" t="s">
        <v>44</v>
      </c>
      <c r="E4" s="14" t="s">
        <v>45</v>
      </c>
      <c r="F4" s="14" t="s">
        <v>46</v>
      </c>
      <c r="G4" s="54" t="s">
        <v>47</v>
      </c>
      <c r="H4" s="70" t="s">
        <v>22</v>
      </c>
      <c r="J4" s="101" t="s">
        <v>12</v>
      </c>
      <c r="K4" s="102"/>
      <c r="L4" s="15"/>
      <c r="M4" s="59" t="s">
        <v>13</v>
      </c>
      <c r="N4" s="28" t="s">
        <v>14</v>
      </c>
      <c r="O4" s="28" t="s">
        <v>15</v>
      </c>
      <c r="P4" s="60" t="s">
        <v>16</v>
      </c>
      <c r="Q4" s="15"/>
      <c r="R4" s="34" t="s">
        <v>17</v>
      </c>
      <c r="S4" s="19"/>
      <c r="U4" s="23"/>
    </row>
    <row r="5" spans="2:21" ht="15" thickBot="1">
      <c r="B5" s="62" t="s">
        <v>19</v>
      </c>
      <c r="C5" s="63">
        <v>0</v>
      </c>
      <c r="D5" s="76">
        <f>Resultat!G11</f>
        <v>0</v>
      </c>
      <c r="E5" s="76">
        <f>Resultat!G11</f>
        <v>0</v>
      </c>
      <c r="F5" s="76">
        <f>Resultat!G11</f>
        <v>0</v>
      </c>
      <c r="G5" s="77">
        <f>Resultat!G11</f>
        <v>0</v>
      </c>
      <c r="H5" s="69" t="s">
        <v>18</v>
      </c>
      <c r="J5" s="22"/>
      <c r="K5" s="23"/>
      <c r="L5" s="16"/>
      <c r="M5" s="29">
        <f>D6+D7+D5</f>
        <v>0</v>
      </c>
      <c r="N5" s="21">
        <f>E6+E7+E5</f>
        <v>0</v>
      </c>
      <c r="O5" s="21">
        <f>F6+F7+F5</f>
        <v>0</v>
      </c>
      <c r="P5" s="30">
        <f>G6+G7+G5</f>
        <v>0</v>
      </c>
      <c r="Q5" s="43"/>
      <c r="R5" s="35" t="s">
        <v>36</v>
      </c>
      <c r="S5" s="19"/>
      <c r="U5" s="23"/>
    </row>
    <row r="6" spans="2:21" ht="15" thickBot="1">
      <c r="B6" s="2" t="s">
        <v>20</v>
      </c>
      <c r="C6" s="64">
        <v>10</v>
      </c>
      <c r="D6" s="78"/>
      <c r="E6" s="78"/>
      <c r="F6" s="78"/>
      <c r="G6" s="79"/>
      <c r="H6" s="68"/>
      <c r="J6" s="24">
        <v>0</v>
      </c>
      <c r="K6" s="25">
        <f>IF(Resultat!$G$11='Lev. 4'!J6,1,0)</f>
        <v>1</v>
      </c>
      <c r="L6" s="11"/>
      <c r="M6" s="31">
        <f>10*M5</f>
        <v>0</v>
      </c>
      <c r="N6" s="20">
        <f t="shared" ref="N6:P6" si="0">10*N5</f>
        <v>0</v>
      </c>
      <c r="O6" s="20">
        <f t="shared" si="0"/>
        <v>0</v>
      </c>
      <c r="P6" s="25">
        <f t="shared" si="0"/>
        <v>0</v>
      </c>
      <c r="Q6" s="44"/>
      <c r="R6" s="36">
        <f>((M6*Resultat!$C$5)+(N6*Resultat!$C$6)+(O6*Resultat!$C$7)+(P6*Resultat!$C$8))*K6</f>
        <v>0</v>
      </c>
      <c r="S6" s="19"/>
      <c r="U6" s="23"/>
    </row>
    <row r="7" spans="2:21">
      <c r="B7" s="1" t="s">
        <v>21</v>
      </c>
      <c r="C7" s="65">
        <v>10</v>
      </c>
      <c r="D7" s="80"/>
      <c r="E7" s="80"/>
      <c r="F7" s="80"/>
      <c r="G7" s="81"/>
      <c r="H7" s="57"/>
      <c r="J7" s="24">
        <v>0.1</v>
      </c>
      <c r="K7" s="25">
        <f>IF(Resultat!$G$11='Lev. 4'!J7,1,0)</f>
        <v>0</v>
      </c>
      <c r="L7" s="17"/>
      <c r="M7" s="31">
        <f>11.111*M5-1.1111</f>
        <v>-1.1111</v>
      </c>
      <c r="N7" s="20">
        <f>11.111*N5-1.1111</f>
        <v>-1.1111</v>
      </c>
      <c r="O7" s="20">
        <f t="shared" ref="O7:P7" si="1">11.111*O5-1.1111</f>
        <v>-1.1111</v>
      </c>
      <c r="P7" s="25">
        <f t="shared" si="1"/>
        <v>-1.1111</v>
      </c>
      <c r="Q7" s="44"/>
      <c r="R7" s="36">
        <f>((M7*Resultat!$C$5)+(N7*Resultat!$C$6)+(O7*Resultat!$C$7)+(P7*Resultat!$C$8))*K7</f>
        <v>0</v>
      </c>
      <c r="S7" s="19"/>
      <c r="T7" s="86" t="s">
        <v>35</v>
      </c>
      <c r="U7" s="23"/>
    </row>
    <row r="8" spans="2:21">
      <c r="B8" s="1" t="s">
        <v>23</v>
      </c>
      <c r="C8" s="66">
        <v>0</v>
      </c>
      <c r="D8" s="82"/>
      <c r="E8" s="82"/>
      <c r="F8" s="82"/>
      <c r="G8" s="83"/>
      <c r="H8" s="58"/>
      <c r="J8" s="24">
        <v>0.2</v>
      </c>
      <c r="K8" s="25">
        <f>IF(Resultat!$G$11='Lev. 4'!J8,1,0)</f>
        <v>0</v>
      </c>
      <c r="L8" s="17"/>
      <c r="M8" s="31">
        <f>12.5*M5-2.5</f>
        <v>-2.5</v>
      </c>
      <c r="N8" s="20">
        <f t="shared" ref="N8:P8" si="2">12.5*N5-2.5</f>
        <v>-2.5</v>
      </c>
      <c r="O8" s="20">
        <f t="shared" si="2"/>
        <v>-2.5</v>
      </c>
      <c r="P8" s="25">
        <f t="shared" si="2"/>
        <v>-2.5</v>
      </c>
      <c r="Q8" s="44"/>
      <c r="R8" s="36">
        <f>((M8*Resultat!$C$5)+(N8*Resultat!$C$6)+(O8*Resultat!$C$7)+(P8*Resultat!$C$8))*K8</f>
        <v>0</v>
      </c>
      <c r="S8" s="19"/>
      <c r="T8" s="35">
        <f>SUM($M$16:$P$16)</f>
        <v>0</v>
      </c>
      <c r="U8" s="23"/>
    </row>
    <row r="9" spans="2:21" ht="16.5" customHeight="1" thickBot="1">
      <c r="B9" s="1" t="s">
        <v>42</v>
      </c>
      <c r="C9" s="67">
        <v>0</v>
      </c>
      <c r="D9" s="82"/>
      <c r="E9" s="82"/>
      <c r="F9" s="82"/>
      <c r="G9" s="83"/>
      <c r="H9" s="58"/>
      <c r="J9" s="24">
        <v>0.3</v>
      </c>
      <c r="K9" s="25">
        <f>IF(Resultat!$G$11='Lev. 4'!J9,1,0)</f>
        <v>0</v>
      </c>
      <c r="L9" s="17"/>
      <c r="M9" s="31">
        <f>14.286*M5-4.2857</f>
        <v>-4.2857000000000003</v>
      </c>
      <c r="N9" s="20">
        <f t="shared" ref="N9:P9" si="3">14.286*N5-4.2857</f>
        <v>-4.2857000000000003</v>
      </c>
      <c r="O9" s="20">
        <f t="shared" si="3"/>
        <v>-4.2857000000000003</v>
      </c>
      <c r="P9" s="25">
        <f t="shared" si="3"/>
        <v>-4.2857000000000003</v>
      </c>
      <c r="Q9" s="44"/>
      <c r="R9" s="36">
        <f>((M9*Resultat!$C$5)+(N9*Resultat!$C$6)+(O9*Resultat!$C$7)+(P9*Resultat!$C$8))*K9</f>
        <v>0</v>
      </c>
      <c r="S9" s="19"/>
      <c r="T9" s="37">
        <f>SUM(R6:R15)</f>
        <v>0</v>
      </c>
      <c r="U9" s="23"/>
    </row>
    <row r="10" spans="2:21" ht="15" thickBot="1">
      <c r="B10" s="98" t="s">
        <v>24</v>
      </c>
      <c r="C10" s="99"/>
      <c r="D10" s="84">
        <f>SUM(D5:D9)</f>
        <v>0</v>
      </c>
      <c r="E10" s="84">
        <f>SUM(E5:E9)</f>
        <v>0</v>
      </c>
      <c r="F10" s="84">
        <f>SUM(F5:F9)</f>
        <v>0</v>
      </c>
      <c r="G10" s="85">
        <f>SUM(G5:G9)</f>
        <v>0</v>
      </c>
      <c r="H10" s="55"/>
      <c r="J10" s="24">
        <v>0.4</v>
      </c>
      <c r="K10" s="25">
        <f>IF(Resultat!$G$11='Lev. 4'!J10,1,0)</f>
        <v>0</v>
      </c>
      <c r="L10" s="17"/>
      <c r="M10" s="31">
        <f>16.6667*M5-6.6667</f>
        <v>-6.6666999999999996</v>
      </c>
      <c r="N10" s="20">
        <f t="shared" ref="N10:P10" si="4">16.6667*N5-6.6667</f>
        <v>-6.6666999999999996</v>
      </c>
      <c r="O10" s="20">
        <f t="shared" si="4"/>
        <v>-6.6666999999999996</v>
      </c>
      <c r="P10" s="25">
        <f t="shared" si="4"/>
        <v>-6.6666999999999996</v>
      </c>
      <c r="Q10" s="44"/>
      <c r="R10" s="36">
        <f>((M10*Resultat!$C$5)+(N10*Resultat!$C$6)+(O10*Resultat!$C$7)+(P10*Resultat!$C$8))*K10</f>
        <v>0</v>
      </c>
      <c r="S10" s="19"/>
      <c r="U10" s="23"/>
    </row>
    <row r="11" spans="2:21">
      <c r="J11" s="24">
        <v>0.5</v>
      </c>
      <c r="K11" s="25">
        <f>IF(Resultat!$G$11='Lev. 4'!J11,1,0)</f>
        <v>0</v>
      </c>
      <c r="L11" s="17"/>
      <c r="M11" s="31">
        <f>20*M5-10</f>
        <v>-10</v>
      </c>
      <c r="N11" s="20">
        <f t="shared" ref="N11:P11" si="5">20*N5-10</f>
        <v>-10</v>
      </c>
      <c r="O11" s="20">
        <f t="shared" si="5"/>
        <v>-10</v>
      </c>
      <c r="P11" s="25">
        <f t="shared" si="5"/>
        <v>-10</v>
      </c>
      <c r="Q11" s="44"/>
      <c r="R11" s="36">
        <f>((M11*Resultat!$C$5)+(N11*Resultat!$C$6)+(O11*Resultat!$C$7)+(P11*Resultat!$C$8))*K11</f>
        <v>0</v>
      </c>
      <c r="S11" s="19"/>
      <c r="U11" s="23"/>
    </row>
    <row r="12" spans="2:21">
      <c r="B12" s="89"/>
      <c r="C12" s="89"/>
      <c r="D12" s="88" t="str">
        <f>IF(M16=1,"Kolonne OK","")</f>
        <v/>
      </c>
      <c r="E12" s="88" t="str">
        <f>IF(N16=1,"Kolonne OK","")</f>
        <v/>
      </c>
      <c r="F12" s="88" t="str">
        <f>IF(O16=1,"Kolonne OK","")</f>
        <v/>
      </c>
      <c r="G12" s="88" t="str">
        <f>IF(P16=1,"Kolonne OK","")</f>
        <v/>
      </c>
      <c r="J12" s="24">
        <v>0.6</v>
      </c>
      <c r="K12" s="25">
        <f>IF(Resultat!$G$11='Lev. 4'!J12,1,0)</f>
        <v>0</v>
      </c>
      <c r="L12" s="17"/>
      <c r="M12" s="31">
        <f>25*M5-15</f>
        <v>-15</v>
      </c>
      <c r="N12" s="20">
        <f t="shared" ref="N12:P12" si="6">25*N5-15</f>
        <v>-15</v>
      </c>
      <c r="O12" s="20">
        <f t="shared" si="6"/>
        <v>-15</v>
      </c>
      <c r="P12" s="25">
        <f t="shared" si="6"/>
        <v>-15</v>
      </c>
      <c r="Q12" s="44"/>
      <c r="R12" s="36">
        <f>((M12*Resultat!$C$5)+(N12*Resultat!$C$6)+(O12*Resultat!$C$7)+(P12*Resultat!$C$8))*K12</f>
        <v>0</v>
      </c>
      <c r="S12" s="19"/>
      <c r="U12" s="23"/>
    </row>
    <row r="13" spans="2:21">
      <c r="D13" s="100" t="str">
        <f>IF(T8=4,"","Skjemaet er ikke tilstrekkelig utfylt til å gi karakter")</f>
        <v>Skjemaet er ikke tilstrekkelig utfylt til å gi karakter</v>
      </c>
      <c r="E13" s="100"/>
      <c r="F13" s="100"/>
      <c r="G13" s="100"/>
      <c r="J13" s="24">
        <v>0.7</v>
      </c>
      <c r="K13" s="25">
        <f>IF(Resultat!$G$11='Lev. 4'!J13,1,0)</f>
        <v>0</v>
      </c>
      <c r="L13" s="17"/>
      <c r="M13" s="31">
        <f>33.333*M5-23.3333</f>
        <v>-23.333300000000001</v>
      </c>
      <c r="N13" s="20">
        <f t="shared" ref="N13:P13" si="7">33.333*N5-23.3333</f>
        <v>-23.333300000000001</v>
      </c>
      <c r="O13" s="20">
        <f t="shared" si="7"/>
        <v>-23.333300000000001</v>
      </c>
      <c r="P13" s="25">
        <f t="shared" si="7"/>
        <v>-23.333300000000001</v>
      </c>
      <c r="Q13" s="44"/>
      <c r="R13" s="36">
        <f>((M13*Resultat!$C$5)+(N13*Resultat!$C$6)+(O13*Resultat!$C$7)+(P13*Resultat!$C$8))*K13</f>
        <v>0</v>
      </c>
      <c r="S13" s="19"/>
      <c r="U13" s="23"/>
    </row>
    <row r="14" spans="2:21">
      <c r="J14" s="24">
        <v>0.8</v>
      </c>
      <c r="K14" s="25">
        <f>IF(Resultat!$G$11='Lev. 4'!J14,1,0)</f>
        <v>0</v>
      </c>
      <c r="L14" s="17"/>
      <c r="M14" s="31">
        <f>50*M5-40</f>
        <v>-40</v>
      </c>
      <c r="N14" s="20">
        <f t="shared" ref="N14:P14" si="8">50*N5-40</f>
        <v>-40</v>
      </c>
      <c r="O14" s="20">
        <f t="shared" si="8"/>
        <v>-40</v>
      </c>
      <c r="P14" s="25">
        <f t="shared" si="8"/>
        <v>-40</v>
      </c>
      <c r="Q14" s="44"/>
      <c r="R14" s="36">
        <f>((M14*Resultat!$C$5)+(N14*Resultat!$C$6)+(O14*Resultat!$C$7)+(P14*Resultat!$C$8))*K14</f>
        <v>0</v>
      </c>
      <c r="S14" s="19"/>
      <c r="U14" s="23"/>
    </row>
    <row r="15" spans="2:21" ht="15" thickBot="1">
      <c r="J15" s="26">
        <v>0.9</v>
      </c>
      <c r="K15" s="25">
        <f>IF(Resultat!$G$11='Lev. 4'!J15,1,0)</f>
        <v>0</v>
      </c>
      <c r="L15" s="17"/>
      <c r="M15" s="32">
        <f>100*M5-90</f>
        <v>-90</v>
      </c>
      <c r="N15" s="33">
        <f t="shared" ref="N15:P15" si="9">100*N5-90</f>
        <v>-90</v>
      </c>
      <c r="O15" s="33">
        <f t="shared" si="9"/>
        <v>-90</v>
      </c>
      <c r="P15" s="27">
        <f t="shared" si="9"/>
        <v>-90</v>
      </c>
      <c r="Q15" s="44"/>
      <c r="R15" s="36">
        <f>((M15*Resultat!$C$5)+(N15*Resultat!$C$6)+(O15*Resultat!$C$7)+(P15*Resultat!$C$8))*K15</f>
        <v>0</v>
      </c>
      <c r="S15" s="19"/>
      <c r="T15" s="19"/>
      <c r="U15" s="23"/>
    </row>
    <row r="16" spans="2:21">
      <c r="J16" s="75"/>
      <c r="K16" s="44"/>
      <c r="L16" s="17"/>
      <c r="M16" s="87">
        <f>IF(D10=100%,1,0)</f>
        <v>0</v>
      </c>
      <c r="N16" s="87">
        <f>IF(E10=100%,1,0)</f>
        <v>0</v>
      </c>
      <c r="O16" s="87">
        <f>IF(F10=100%,1,0)</f>
        <v>0</v>
      </c>
      <c r="P16" s="87">
        <f>IF(G10=100%,1,0)</f>
        <v>0</v>
      </c>
      <c r="Q16" s="44"/>
      <c r="S16" s="19"/>
      <c r="T16" s="19"/>
      <c r="U16" s="23"/>
    </row>
    <row r="17" spans="10:21" ht="15" thickBot="1">
      <c r="J17" s="45"/>
      <c r="K17" s="17"/>
      <c r="L17" s="17"/>
      <c r="M17" s="17"/>
      <c r="N17" s="11"/>
      <c r="O17" s="19"/>
      <c r="P17" s="19"/>
      <c r="Q17" s="19"/>
      <c r="R17" s="19"/>
      <c r="S17" s="19"/>
      <c r="T17" s="19"/>
      <c r="U17" s="23"/>
    </row>
    <row r="18" spans="10:21" ht="15" thickBot="1">
      <c r="J18" s="49"/>
      <c r="K18" s="50"/>
      <c r="L18" s="50"/>
      <c r="M18" s="50"/>
      <c r="N18" s="46"/>
      <c r="O18" s="47"/>
      <c r="P18" s="96" t="s">
        <v>8</v>
      </c>
      <c r="Q18" s="97"/>
      <c r="R18" s="18" t="str">
        <f>IF(T8=4,T9,"")</f>
        <v/>
      </c>
      <c r="S18" s="47"/>
      <c r="T18" s="47"/>
      <c r="U18" s="48"/>
    </row>
  </sheetData>
  <mergeCells count="4">
    <mergeCell ref="J4:K4"/>
    <mergeCell ref="B10:C10"/>
    <mergeCell ref="D13:G13"/>
    <mergeCell ref="P18:Q18"/>
  </mergeCells>
  <pageMargins left="0.25" right="0.25" top="0.75" bottom="0.75" header="0.3" footer="0.3"/>
  <pageSetup paperSize="9" scale="7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F8DBC-23DC-40D6-BBCB-D11F799C78CD}">
  <sheetPr>
    <pageSetUpPr fitToPage="1"/>
  </sheetPr>
  <dimension ref="B1:U18"/>
  <sheetViews>
    <sheetView showGridLines="0" zoomScale="145" zoomScaleNormal="145" workbookViewId="0">
      <selection activeCell="D2" sqref="D2"/>
    </sheetView>
  </sheetViews>
  <sheetFormatPr baseColWidth="10" defaultColWidth="11.453125" defaultRowHeight="14.5"/>
  <cols>
    <col min="1" max="1" width="1.7265625" customWidth="1"/>
    <col min="2" max="2" width="38.54296875" bestFit="1" customWidth="1"/>
    <col min="3" max="3" width="12.7265625" customWidth="1"/>
    <col min="4" max="7" width="24.1796875" bestFit="1" customWidth="1"/>
    <col min="8" max="8" width="31.7265625" bestFit="1" customWidth="1"/>
    <col min="10" max="10" width="18.1796875" bestFit="1" customWidth="1"/>
    <col min="11" max="11" width="7.54296875" customWidth="1"/>
    <col min="12" max="12" width="4.54296875" customWidth="1"/>
    <col min="13" max="13" width="11.54296875" bestFit="1" customWidth="1"/>
    <col min="14" max="14" width="11.7265625" bestFit="1" customWidth="1"/>
    <col min="17" max="17" width="3.7265625" customWidth="1"/>
    <col min="18" max="18" width="18.1796875" customWidth="1"/>
    <col min="20" max="20" width="14.26953125" customWidth="1"/>
    <col min="21" max="21" width="3.54296875" customWidth="1"/>
  </cols>
  <sheetData>
    <row r="1" spans="2:21" ht="15" thickBot="1">
      <c r="B1" s="11"/>
    </row>
    <row r="2" spans="2:21">
      <c r="C2" s="72" t="s">
        <v>29</v>
      </c>
      <c r="D2" s="73"/>
      <c r="F2" s="71" t="s">
        <v>8</v>
      </c>
      <c r="G2" s="12" t="str">
        <f>R18</f>
        <v/>
      </c>
      <c r="J2" s="38" t="s">
        <v>9</v>
      </c>
      <c r="K2" s="39"/>
      <c r="L2" s="39"/>
      <c r="M2" s="39"/>
      <c r="N2" s="39"/>
      <c r="O2" s="40"/>
      <c r="P2" s="40"/>
      <c r="Q2" s="40"/>
      <c r="R2" s="40"/>
      <c r="S2" s="40"/>
      <c r="T2" s="40"/>
      <c r="U2" s="41"/>
    </row>
    <row r="3" spans="2:21" ht="15" thickBot="1">
      <c r="J3" s="42"/>
      <c r="K3" s="11"/>
      <c r="L3" s="11"/>
      <c r="M3" s="11"/>
      <c r="N3" s="11"/>
      <c r="O3" s="19"/>
      <c r="P3" s="19"/>
      <c r="Q3" s="19"/>
      <c r="R3" s="19"/>
      <c r="S3" s="19"/>
      <c r="T3" s="19"/>
      <c r="U3" s="23"/>
    </row>
    <row r="4" spans="2:21" ht="30" customHeight="1">
      <c r="B4" s="3" t="s">
        <v>10</v>
      </c>
      <c r="C4" s="74" t="s">
        <v>11</v>
      </c>
      <c r="D4" s="14" t="s">
        <v>44</v>
      </c>
      <c r="E4" s="14" t="s">
        <v>45</v>
      </c>
      <c r="F4" s="14" t="s">
        <v>46</v>
      </c>
      <c r="G4" s="54" t="s">
        <v>47</v>
      </c>
      <c r="H4" s="70" t="s">
        <v>22</v>
      </c>
      <c r="J4" s="101" t="s">
        <v>12</v>
      </c>
      <c r="K4" s="102"/>
      <c r="L4" s="15"/>
      <c r="M4" s="59" t="s">
        <v>13</v>
      </c>
      <c r="N4" s="28" t="s">
        <v>14</v>
      </c>
      <c r="O4" s="28" t="s">
        <v>15</v>
      </c>
      <c r="P4" s="60" t="s">
        <v>16</v>
      </c>
      <c r="Q4" s="15"/>
      <c r="R4" s="34" t="s">
        <v>17</v>
      </c>
      <c r="S4" s="19"/>
      <c r="U4" s="23"/>
    </row>
    <row r="5" spans="2:21" ht="15" thickBot="1">
      <c r="B5" s="62" t="s">
        <v>19</v>
      </c>
      <c r="C5" s="63">
        <v>0</v>
      </c>
      <c r="D5" s="76">
        <f>Resultat!G11</f>
        <v>0</v>
      </c>
      <c r="E5" s="76">
        <f>Resultat!G11</f>
        <v>0</v>
      </c>
      <c r="F5" s="76">
        <f>Resultat!G11</f>
        <v>0</v>
      </c>
      <c r="G5" s="77">
        <f>Resultat!G11</f>
        <v>0</v>
      </c>
      <c r="H5" s="69" t="s">
        <v>18</v>
      </c>
      <c r="J5" s="22"/>
      <c r="K5" s="23"/>
      <c r="L5" s="16"/>
      <c r="M5" s="29">
        <f>D6+D7+D5</f>
        <v>0</v>
      </c>
      <c r="N5" s="21">
        <f>E6+E7+E5</f>
        <v>0</v>
      </c>
      <c r="O5" s="21">
        <f>F6+F7+F5</f>
        <v>0</v>
      </c>
      <c r="P5" s="30">
        <f>G6+G7+G5</f>
        <v>0</v>
      </c>
      <c r="Q5" s="43"/>
      <c r="R5" s="35" t="s">
        <v>36</v>
      </c>
      <c r="S5" s="19"/>
      <c r="U5" s="23"/>
    </row>
    <row r="6" spans="2:21" ht="15" thickBot="1">
      <c r="B6" s="2" t="s">
        <v>20</v>
      </c>
      <c r="C6" s="64">
        <v>10</v>
      </c>
      <c r="D6" s="78"/>
      <c r="E6" s="78"/>
      <c r="F6" s="78"/>
      <c r="G6" s="79"/>
      <c r="H6" s="68"/>
      <c r="J6" s="24">
        <v>0</v>
      </c>
      <c r="K6" s="25">
        <f>IF(Resultat!$G$11='Lev. 5'!J6,1,0)</f>
        <v>1</v>
      </c>
      <c r="L6" s="11"/>
      <c r="M6" s="31">
        <f>10*M5</f>
        <v>0</v>
      </c>
      <c r="N6" s="20">
        <f t="shared" ref="N6:P6" si="0">10*N5</f>
        <v>0</v>
      </c>
      <c r="O6" s="20">
        <f t="shared" si="0"/>
        <v>0</v>
      </c>
      <c r="P6" s="25">
        <f t="shared" si="0"/>
        <v>0</v>
      </c>
      <c r="Q6" s="44"/>
      <c r="R6" s="36">
        <f>((M6*Resultat!$C$5)+(N6*Resultat!$C$6)+(O6*Resultat!$C$7)+(P6*Resultat!$C$8))*K6</f>
        <v>0</v>
      </c>
      <c r="S6" s="19"/>
      <c r="U6" s="23"/>
    </row>
    <row r="7" spans="2:21">
      <c r="B7" s="1" t="s">
        <v>21</v>
      </c>
      <c r="C7" s="65">
        <v>10</v>
      </c>
      <c r="D7" s="80"/>
      <c r="E7" s="80"/>
      <c r="F7" s="80"/>
      <c r="G7" s="81"/>
      <c r="H7" s="57"/>
      <c r="J7" s="24">
        <v>0.1</v>
      </c>
      <c r="K7" s="25">
        <f>IF(Resultat!$G$11='Lev. 5'!J7,1,0)</f>
        <v>0</v>
      </c>
      <c r="L7" s="17"/>
      <c r="M7" s="31">
        <f>11.111*M5-1.1111</f>
        <v>-1.1111</v>
      </c>
      <c r="N7" s="20">
        <f>11.111*N5-1.1111</f>
        <v>-1.1111</v>
      </c>
      <c r="O7" s="20">
        <f t="shared" ref="O7:P7" si="1">11.111*O5-1.1111</f>
        <v>-1.1111</v>
      </c>
      <c r="P7" s="25">
        <f t="shared" si="1"/>
        <v>-1.1111</v>
      </c>
      <c r="Q7" s="44"/>
      <c r="R7" s="36">
        <f>((M7*Resultat!$C$5)+(N7*Resultat!$C$6)+(O7*Resultat!$C$7)+(P7*Resultat!$C$8))*K7</f>
        <v>0</v>
      </c>
      <c r="S7" s="19"/>
      <c r="T7" s="86" t="s">
        <v>35</v>
      </c>
      <c r="U7" s="23"/>
    </row>
    <row r="8" spans="2:21">
      <c r="B8" s="1" t="s">
        <v>23</v>
      </c>
      <c r="C8" s="66">
        <v>0</v>
      </c>
      <c r="D8" s="82"/>
      <c r="E8" s="82"/>
      <c r="F8" s="82"/>
      <c r="G8" s="83"/>
      <c r="H8" s="58"/>
      <c r="J8" s="24">
        <v>0.2</v>
      </c>
      <c r="K8" s="25">
        <f>IF(Resultat!$G$11='Lev. 5'!J8,1,0)</f>
        <v>0</v>
      </c>
      <c r="L8" s="17"/>
      <c r="M8" s="31">
        <f>12.5*M5-2.5</f>
        <v>-2.5</v>
      </c>
      <c r="N8" s="20">
        <f t="shared" ref="N8:P8" si="2">12.5*N5-2.5</f>
        <v>-2.5</v>
      </c>
      <c r="O8" s="20">
        <f t="shared" si="2"/>
        <v>-2.5</v>
      </c>
      <c r="P8" s="25">
        <f t="shared" si="2"/>
        <v>-2.5</v>
      </c>
      <c r="Q8" s="44"/>
      <c r="R8" s="36">
        <f>((M8*Resultat!$C$5)+(N8*Resultat!$C$6)+(O8*Resultat!$C$7)+(P8*Resultat!$C$8))*K8</f>
        <v>0</v>
      </c>
      <c r="S8" s="19"/>
      <c r="T8" s="35">
        <f>SUM($M$16:$P$16)</f>
        <v>0</v>
      </c>
      <c r="U8" s="23"/>
    </row>
    <row r="9" spans="2:21" ht="16.5" customHeight="1" thickBot="1">
      <c r="B9" s="1" t="s">
        <v>42</v>
      </c>
      <c r="C9" s="67">
        <v>0</v>
      </c>
      <c r="D9" s="82"/>
      <c r="E9" s="82"/>
      <c r="F9" s="82"/>
      <c r="G9" s="83"/>
      <c r="H9" s="58"/>
      <c r="J9" s="24">
        <v>0.3</v>
      </c>
      <c r="K9" s="25">
        <f>IF(Resultat!$G$11='Lev. 5'!J9,1,0)</f>
        <v>0</v>
      </c>
      <c r="L9" s="17"/>
      <c r="M9" s="31">
        <f>14.286*M5-4.2857</f>
        <v>-4.2857000000000003</v>
      </c>
      <c r="N9" s="20">
        <f t="shared" ref="N9:P9" si="3">14.286*N5-4.2857</f>
        <v>-4.2857000000000003</v>
      </c>
      <c r="O9" s="20">
        <f t="shared" si="3"/>
        <v>-4.2857000000000003</v>
      </c>
      <c r="P9" s="25">
        <f t="shared" si="3"/>
        <v>-4.2857000000000003</v>
      </c>
      <c r="Q9" s="44"/>
      <c r="R9" s="36">
        <f>((M9*Resultat!$C$5)+(N9*Resultat!$C$6)+(O9*Resultat!$C$7)+(P9*Resultat!$C$8))*K9</f>
        <v>0</v>
      </c>
      <c r="S9" s="19"/>
      <c r="T9" s="37">
        <f>SUM(R6:R15)</f>
        <v>0</v>
      </c>
      <c r="U9" s="23"/>
    </row>
    <row r="10" spans="2:21" ht="15" thickBot="1">
      <c r="B10" s="98" t="s">
        <v>24</v>
      </c>
      <c r="C10" s="99"/>
      <c r="D10" s="84">
        <f>SUM(D5:D9)</f>
        <v>0</v>
      </c>
      <c r="E10" s="84">
        <f>SUM(E5:E9)</f>
        <v>0</v>
      </c>
      <c r="F10" s="84">
        <f>SUM(F5:F9)</f>
        <v>0</v>
      </c>
      <c r="G10" s="85">
        <f>SUM(G5:G9)</f>
        <v>0</v>
      </c>
      <c r="H10" s="55"/>
      <c r="J10" s="24">
        <v>0.4</v>
      </c>
      <c r="K10" s="25">
        <f>IF(Resultat!$G$11='Lev. 5'!J10,1,0)</f>
        <v>0</v>
      </c>
      <c r="L10" s="17"/>
      <c r="M10" s="31">
        <f>16.6667*M5-6.6667</f>
        <v>-6.6666999999999996</v>
      </c>
      <c r="N10" s="20">
        <f t="shared" ref="N10:P10" si="4">16.6667*N5-6.6667</f>
        <v>-6.6666999999999996</v>
      </c>
      <c r="O10" s="20">
        <f t="shared" si="4"/>
        <v>-6.6666999999999996</v>
      </c>
      <c r="P10" s="25">
        <f t="shared" si="4"/>
        <v>-6.6666999999999996</v>
      </c>
      <c r="Q10" s="44"/>
      <c r="R10" s="36">
        <f>((M10*Resultat!$C$5)+(N10*Resultat!$C$6)+(O10*Resultat!$C$7)+(P10*Resultat!$C$8))*K10</f>
        <v>0</v>
      </c>
      <c r="S10" s="19"/>
      <c r="U10" s="23"/>
    </row>
    <row r="11" spans="2:21">
      <c r="J11" s="24">
        <v>0.5</v>
      </c>
      <c r="K11" s="25">
        <f>IF(Resultat!$G$11='Lev. 5'!J11,1,0)</f>
        <v>0</v>
      </c>
      <c r="L11" s="17"/>
      <c r="M11" s="31">
        <f>20*M5-10</f>
        <v>-10</v>
      </c>
      <c r="N11" s="20">
        <f t="shared" ref="N11:P11" si="5">20*N5-10</f>
        <v>-10</v>
      </c>
      <c r="O11" s="20">
        <f t="shared" si="5"/>
        <v>-10</v>
      </c>
      <c r="P11" s="25">
        <f t="shared" si="5"/>
        <v>-10</v>
      </c>
      <c r="Q11" s="44"/>
      <c r="R11" s="36">
        <f>((M11*Resultat!$C$5)+(N11*Resultat!$C$6)+(O11*Resultat!$C$7)+(P11*Resultat!$C$8))*K11</f>
        <v>0</v>
      </c>
      <c r="S11" s="19"/>
      <c r="U11" s="23"/>
    </row>
    <row r="12" spans="2:21">
      <c r="B12" s="89"/>
      <c r="C12" s="89"/>
      <c r="D12" s="88" t="str">
        <f>IF(M16=1,"Kolonne OK","")</f>
        <v/>
      </c>
      <c r="E12" s="88" t="str">
        <f>IF(N16=1,"Kolonne OK","")</f>
        <v/>
      </c>
      <c r="F12" s="88" t="str">
        <f>IF(O16=1,"Kolonne OK","")</f>
        <v/>
      </c>
      <c r="G12" s="88" t="str">
        <f>IF(P16=1,"Kolonne OK","")</f>
        <v/>
      </c>
      <c r="J12" s="24">
        <v>0.6</v>
      </c>
      <c r="K12" s="25">
        <f>IF(Resultat!$G$11='Lev. 5'!J12,1,0)</f>
        <v>0</v>
      </c>
      <c r="L12" s="17"/>
      <c r="M12" s="31">
        <f>25*M5-15</f>
        <v>-15</v>
      </c>
      <c r="N12" s="20">
        <f t="shared" ref="N12:P12" si="6">25*N5-15</f>
        <v>-15</v>
      </c>
      <c r="O12" s="20">
        <f t="shared" si="6"/>
        <v>-15</v>
      </c>
      <c r="P12" s="25">
        <f t="shared" si="6"/>
        <v>-15</v>
      </c>
      <c r="Q12" s="44"/>
      <c r="R12" s="36">
        <f>((M12*Resultat!$C$5)+(N12*Resultat!$C$6)+(O12*Resultat!$C$7)+(P12*Resultat!$C$8))*K12</f>
        <v>0</v>
      </c>
      <c r="S12" s="19"/>
      <c r="U12" s="23"/>
    </row>
    <row r="13" spans="2:21">
      <c r="D13" s="100" t="str">
        <f>IF(T8=4,"","Skjemaet er ikke tilstrekkelig utfylt til å gi karakter")</f>
        <v>Skjemaet er ikke tilstrekkelig utfylt til å gi karakter</v>
      </c>
      <c r="E13" s="100"/>
      <c r="F13" s="100"/>
      <c r="G13" s="100"/>
      <c r="J13" s="24">
        <v>0.7</v>
      </c>
      <c r="K13" s="25">
        <f>IF(Resultat!$G$11='Lev. 5'!J13,1,0)</f>
        <v>0</v>
      </c>
      <c r="L13" s="17"/>
      <c r="M13" s="31">
        <f>33.333*M5-23.3333</f>
        <v>-23.333300000000001</v>
      </c>
      <c r="N13" s="20">
        <f t="shared" ref="N13:P13" si="7">33.333*N5-23.3333</f>
        <v>-23.333300000000001</v>
      </c>
      <c r="O13" s="20">
        <f t="shared" si="7"/>
        <v>-23.333300000000001</v>
      </c>
      <c r="P13" s="25">
        <f t="shared" si="7"/>
        <v>-23.333300000000001</v>
      </c>
      <c r="Q13" s="44"/>
      <c r="R13" s="36">
        <f>((M13*Resultat!$C$5)+(N13*Resultat!$C$6)+(O13*Resultat!$C$7)+(P13*Resultat!$C$8))*K13</f>
        <v>0</v>
      </c>
      <c r="S13" s="19"/>
      <c r="U13" s="23"/>
    </row>
    <row r="14" spans="2:21">
      <c r="J14" s="24">
        <v>0.8</v>
      </c>
      <c r="K14" s="25">
        <f>IF(Resultat!$G$11='Lev. 5'!J14,1,0)</f>
        <v>0</v>
      </c>
      <c r="L14" s="17"/>
      <c r="M14" s="31">
        <f>50*M5-40</f>
        <v>-40</v>
      </c>
      <c r="N14" s="20">
        <f t="shared" ref="N14:P14" si="8">50*N5-40</f>
        <v>-40</v>
      </c>
      <c r="O14" s="20">
        <f t="shared" si="8"/>
        <v>-40</v>
      </c>
      <c r="P14" s="25">
        <f t="shared" si="8"/>
        <v>-40</v>
      </c>
      <c r="Q14" s="44"/>
      <c r="R14" s="36">
        <f>((M14*Resultat!$C$5)+(N14*Resultat!$C$6)+(O14*Resultat!$C$7)+(P14*Resultat!$C$8))*K14</f>
        <v>0</v>
      </c>
      <c r="S14" s="19"/>
      <c r="U14" s="23"/>
    </row>
    <row r="15" spans="2:21" ht="15" thickBot="1">
      <c r="J15" s="26">
        <v>0.9</v>
      </c>
      <c r="K15" s="25">
        <f>IF(Resultat!$G$11='Lev. 5'!J15,1,0)</f>
        <v>0</v>
      </c>
      <c r="L15" s="17"/>
      <c r="M15" s="32">
        <f>100*M5-90</f>
        <v>-90</v>
      </c>
      <c r="N15" s="33">
        <f t="shared" ref="N15:P15" si="9">100*N5-90</f>
        <v>-90</v>
      </c>
      <c r="O15" s="33">
        <f t="shared" si="9"/>
        <v>-90</v>
      </c>
      <c r="P15" s="27">
        <f t="shared" si="9"/>
        <v>-90</v>
      </c>
      <c r="Q15" s="44"/>
      <c r="R15" s="36">
        <f>((M15*Resultat!$C$5)+(N15*Resultat!$C$6)+(O15*Resultat!$C$7)+(P15*Resultat!$C$8))*K15</f>
        <v>0</v>
      </c>
      <c r="S15" s="19"/>
      <c r="T15" s="19"/>
      <c r="U15" s="23"/>
    </row>
    <row r="16" spans="2:21">
      <c r="J16" s="75"/>
      <c r="K16" s="44"/>
      <c r="L16" s="17"/>
      <c r="M16" s="87">
        <f>IF(D10=100%,1,0)</f>
        <v>0</v>
      </c>
      <c r="N16" s="87">
        <f>IF(E10=100%,1,0)</f>
        <v>0</v>
      </c>
      <c r="O16" s="87">
        <f>IF(F10=100%,1,0)</f>
        <v>0</v>
      </c>
      <c r="P16" s="87">
        <f>IF(G10=100%,1,0)</f>
        <v>0</v>
      </c>
      <c r="Q16" s="44"/>
      <c r="S16" s="19"/>
      <c r="T16" s="19"/>
      <c r="U16" s="23"/>
    </row>
    <row r="17" spans="10:21" ht="15" thickBot="1">
      <c r="J17" s="45"/>
      <c r="K17" s="17"/>
      <c r="L17" s="17"/>
      <c r="M17" s="17"/>
      <c r="N17" s="11"/>
      <c r="O17" s="19"/>
      <c r="P17" s="19"/>
      <c r="Q17" s="19"/>
      <c r="R17" s="19"/>
      <c r="S17" s="19"/>
      <c r="T17" s="19"/>
      <c r="U17" s="23"/>
    </row>
    <row r="18" spans="10:21" ht="15" thickBot="1">
      <c r="J18" s="49"/>
      <c r="K18" s="50"/>
      <c r="L18" s="50"/>
      <c r="M18" s="50"/>
      <c r="N18" s="46"/>
      <c r="O18" s="47"/>
      <c r="P18" s="96" t="s">
        <v>8</v>
      </c>
      <c r="Q18" s="97"/>
      <c r="R18" s="18" t="str">
        <f>IF(T8=4,T9,"")</f>
        <v/>
      </c>
      <c r="S18" s="47"/>
      <c r="T18" s="47"/>
      <c r="U18" s="48"/>
    </row>
  </sheetData>
  <mergeCells count="4">
    <mergeCell ref="J4:K4"/>
    <mergeCell ref="B10:C10"/>
    <mergeCell ref="D13:G13"/>
    <mergeCell ref="P18:Q18"/>
  </mergeCells>
  <pageMargins left="0.25" right="0.25" top="0.75" bottom="0.75" header="0.3" footer="0.3"/>
  <pageSetup paperSize="9" scale="7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9C5D5-4EC6-49B7-89DA-C55DF702A71B}">
  <sheetPr>
    <pageSetUpPr fitToPage="1"/>
  </sheetPr>
  <dimension ref="B1:U18"/>
  <sheetViews>
    <sheetView showGridLines="0" zoomScale="145" zoomScaleNormal="145" workbookViewId="0">
      <selection activeCell="D2" sqref="D2"/>
    </sheetView>
  </sheetViews>
  <sheetFormatPr baseColWidth="10" defaultColWidth="11.453125" defaultRowHeight="14.5"/>
  <cols>
    <col min="1" max="1" width="1.7265625" customWidth="1"/>
    <col min="2" max="2" width="38.54296875" bestFit="1" customWidth="1"/>
    <col min="3" max="3" width="12.7265625" customWidth="1"/>
    <col min="4" max="7" width="24.1796875" bestFit="1" customWidth="1"/>
    <col min="8" max="8" width="31.7265625" bestFit="1" customWidth="1"/>
    <col min="10" max="10" width="18.1796875" bestFit="1" customWidth="1"/>
    <col min="11" max="11" width="7.54296875" customWidth="1"/>
    <col min="12" max="12" width="4.54296875" customWidth="1"/>
    <col min="13" max="13" width="11.54296875" bestFit="1" customWidth="1"/>
    <col min="14" max="14" width="11.7265625" bestFit="1" customWidth="1"/>
    <col min="17" max="17" width="3.7265625" customWidth="1"/>
    <col min="18" max="18" width="18.1796875" customWidth="1"/>
    <col min="20" max="20" width="14.26953125" customWidth="1"/>
    <col min="21" max="21" width="3.54296875" customWidth="1"/>
  </cols>
  <sheetData>
    <row r="1" spans="2:21" ht="15" thickBot="1">
      <c r="B1" s="11"/>
    </row>
    <row r="2" spans="2:21">
      <c r="C2" s="72" t="s">
        <v>30</v>
      </c>
      <c r="D2" s="73"/>
      <c r="F2" s="71" t="s">
        <v>8</v>
      </c>
      <c r="G2" s="12" t="str">
        <f>R18</f>
        <v/>
      </c>
      <c r="J2" s="38" t="s">
        <v>9</v>
      </c>
      <c r="K2" s="39"/>
      <c r="L2" s="39"/>
      <c r="M2" s="39"/>
      <c r="N2" s="39"/>
      <c r="O2" s="40"/>
      <c r="P2" s="40"/>
      <c r="Q2" s="40"/>
      <c r="R2" s="40"/>
      <c r="S2" s="40"/>
      <c r="T2" s="40"/>
      <c r="U2" s="41"/>
    </row>
    <row r="3" spans="2:21" ht="15" thickBot="1">
      <c r="J3" s="42"/>
      <c r="K3" s="11"/>
      <c r="L3" s="11"/>
      <c r="M3" s="11"/>
      <c r="N3" s="11"/>
      <c r="O3" s="19"/>
      <c r="P3" s="19"/>
      <c r="Q3" s="19"/>
      <c r="R3" s="19"/>
      <c r="S3" s="19"/>
      <c r="T3" s="19"/>
      <c r="U3" s="23"/>
    </row>
    <row r="4" spans="2:21" ht="30" customHeight="1">
      <c r="B4" s="3" t="s">
        <v>10</v>
      </c>
      <c r="C4" s="74" t="s">
        <v>11</v>
      </c>
      <c r="D4" s="14" t="s">
        <v>44</v>
      </c>
      <c r="E4" s="14" t="s">
        <v>45</v>
      </c>
      <c r="F4" s="14" t="s">
        <v>46</v>
      </c>
      <c r="G4" s="54" t="s">
        <v>47</v>
      </c>
      <c r="H4" s="70" t="s">
        <v>22</v>
      </c>
      <c r="J4" s="101" t="s">
        <v>12</v>
      </c>
      <c r="K4" s="102"/>
      <c r="L4" s="15"/>
      <c r="M4" s="59" t="s">
        <v>13</v>
      </c>
      <c r="N4" s="28" t="s">
        <v>14</v>
      </c>
      <c r="O4" s="28" t="s">
        <v>15</v>
      </c>
      <c r="P4" s="60" t="s">
        <v>16</v>
      </c>
      <c r="Q4" s="15"/>
      <c r="R4" s="34" t="s">
        <v>17</v>
      </c>
      <c r="S4" s="19"/>
      <c r="U4" s="23"/>
    </row>
    <row r="5" spans="2:21" ht="15" thickBot="1">
      <c r="B5" s="62" t="s">
        <v>19</v>
      </c>
      <c r="C5" s="63">
        <v>0</v>
      </c>
      <c r="D5" s="76">
        <f>Resultat!G11</f>
        <v>0</v>
      </c>
      <c r="E5" s="76">
        <f>Resultat!G11</f>
        <v>0</v>
      </c>
      <c r="F5" s="76">
        <f>Resultat!G11</f>
        <v>0</v>
      </c>
      <c r="G5" s="77">
        <f>Resultat!G11</f>
        <v>0</v>
      </c>
      <c r="H5" s="69" t="s">
        <v>18</v>
      </c>
      <c r="J5" s="22"/>
      <c r="K5" s="23"/>
      <c r="L5" s="16"/>
      <c r="M5" s="29">
        <f>D6+D7+D5</f>
        <v>0</v>
      </c>
      <c r="N5" s="21">
        <f>E6+E7+E5</f>
        <v>0</v>
      </c>
      <c r="O5" s="21">
        <f>F6+F7+F5</f>
        <v>0</v>
      </c>
      <c r="P5" s="30">
        <f>G6+G7+G5</f>
        <v>0</v>
      </c>
      <c r="Q5" s="43"/>
      <c r="R5" s="35" t="s">
        <v>36</v>
      </c>
      <c r="S5" s="19"/>
      <c r="U5" s="23"/>
    </row>
    <row r="6" spans="2:21" ht="15" thickBot="1">
      <c r="B6" s="2" t="s">
        <v>20</v>
      </c>
      <c r="C6" s="64">
        <v>10</v>
      </c>
      <c r="D6" s="78"/>
      <c r="E6" s="78"/>
      <c r="F6" s="78"/>
      <c r="G6" s="79"/>
      <c r="H6" s="68"/>
      <c r="J6" s="24">
        <v>0</v>
      </c>
      <c r="K6" s="25">
        <f>IF(Resultat!$G$11='Lev. 6'!J6,1,0)</f>
        <v>1</v>
      </c>
      <c r="L6" s="11"/>
      <c r="M6" s="31">
        <f>10*M5</f>
        <v>0</v>
      </c>
      <c r="N6" s="20">
        <f t="shared" ref="N6:P6" si="0">10*N5</f>
        <v>0</v>
      </c>
      <c r="O6" s="20">
        <f t="shared" si="0"/>
        <v>0</v>
      </c>
      <c r="P6" s="25">
        <f t="shared" si="0"/>
        <v>0</v>
      </c>
      <c r="Q6" s="44"/>
      <c r="R6" s="36">
        <f>((M6*Resultat!$C$5)+(N6*Resultat!$C$6)+(O6*Resultat!$C$7)+(P6*Resultat!$C$8))*K6</f>
        <v>0</v>
      </c>
      <c r="S6" s="19"/>
      <c r="U6" s="23"/>
    </row>
    <row r="7" spans="2:21">
      <c r="B7" s="1" t="s">
        <v>21</v>
      </c>
      <c r="C7" s="65">
        <v>10</v>
      </c>
      <c r="D7" s="80"/>
      <c r="E7" s="80"/>
      <c r="F7" s="80"/>
      <c r="G7" s="81"/>
      <c r="H7" s="57"/>
      <c r="J7" s="24">
        <v>0.1</v>
      </c>
      <c r="K7" s="25">
        <f>IF(Resultat!$G$11='Lev. 6'!J7,1,0)</f>
        <v>0</v>
      </c>
      <c r="L7" s="17"/>
      <c r="M7" s="31">
        <f>11.111*M5-1.1111</f>
        <v>-1.1111</v>
      </c>
      <c r="N7" s="20">
        <f>11.111*N5-1.1111</f>
        <v>-1.1111</v>
      </c>
      <c r="O7" s="20">
        <f t="shared" ref="O7:P7" si="1">11.111*O5-1.1111</f>
        <v>-1.1111</v>
      </c>
      <c r="P7" s="25">
        <f t="shared" si="1"/>
        <v>-1.1111</v>
      </c>
      <c r="Q7" s="44"/>
      <c r="R7" s="36">
        <f>((M7*Resultat!$C$5)+(N7*Resultat!$C$6)+(O7*Resultat!$C$7)+(P7*Resultat!$C$8))*K7</f>
        <v>0</v>
      </c>
      <c r="S7" s="19"/>
      <c r="T7" s="86" t="s">
        <v>35</v>
      </c>
      <c r="U7" s="23"/>
    </row>
    <row r="8" spans="2:21">
      <c r="B8" s="1" t="s">
        <v>23</v>
      </c>
      <c r="C8" s="66">
        <v>0</v>
      </c>
      <c r="D8" s="82"/>
      <c r="E8" s="82"/>
      <c r="F8" s="82"/>
      <c r="G8" s="83"/>
      <c r="H8" s="58"/>
      <c r="J8" s="24">
        <v>0.2</v>
      </c>
      <c r="K8" s="25">
        <f>IF(Resultat!$G$11='Lev. 6'!J8,1,0)</f>
        <v>0</v>
      </c>
      <c r="L8" s="17"/>
      <c r="M8" s="31">
        <f>12.5*M5-2.5</f>
        <v>-2.5</v>
      </c>
      <c r="N8" s="20">
        <f t="shared" ref="N8:P8" si="2">12.5*N5-2.5</f>
        <v>-2.5</v>
      </c>
      <c r="O8" s="20">
        <f t="shared" si="2"/>
        <v>-2.5</v>
      </c>
      <c r="P8" s="25">
        <f t="shared" si="2"/>
        <v>-2.5</v>
      </c>
      <c r="Q8" s="44"/>
      <c r="R8" s="36">
        <f>((M8*Resultat!$C$5)+(N8*Resultat!$C$6)+(O8*Resultat!$C$7)+(P8*Resultat!$C$8))*K8</f>
        <v>0</v>
      </c>
      <c r="S8" s="19"/>
      <c r="T8" s="35">
        <f>SUM($M$16:$P$16)</f>
        <v>0</v>
      </c>
      <c r="U8" s="23"/>
    </row>
    <row r="9" spans="2:21" ht="16.5" customHeight="1" thickBot="1">
      <c r="B9" s="1" t="s">
        <v>42</v>
      </c>
      <c r="C9" s="67">
        <v>0</v>
      </c>
      <c r="D9" s="82"/>
      <c r="E9" s="82"/>
      <c r="F9" s="82"/>
      <c r="G9" s="83"/>
      <c r="H9" s="58"/>
      <c r="J9" s="24">
        <v>0.3</v>
      </c>
      <c r="K9" s="25">
        <f>IF(Resultat!$G$11='Lev. 6'!J9,1,0)</f>
        <v>0</v>
      </c>
      <c r="L9" s="17"/>
      <c r="M9" s="31">
        <f>14.286*M5-4.2857</f>
        <v>-4.2857000000000003</v>
      </c>
      <c r="N9" s="20">
        <f t="shared" ref="N9:P9" si="3">14.286*N5-4.2857</f>
        <v>-4.2857000000000003</v>
      </c>
      <c r="O9" s="20">
        <f t="shared" si="3"/>
        <v>-4.2857000000000003</v>
      </c>
      <c r="P9" s="25">
        <f t="shared" si="3"/>
        <v>-4.2857000000000003</v>
      </c>
      <c r="Q9" s="44"/>
      <c r="R9" s="36">
        <f>((M9*Resultat!$C$5)+(N9*Resultat!$C$6)+(O9*Resultat!$C$7)+(P9*Resultat!$C$8))*K9</f>
        <v>0</v>
      </c>
      <c r="S9" s="19"/>
      <c r="T9" s="37">
        <f>SUM(R6:R15)</f>
        <v>0</v>
      </c>
      <c r="U9" s="23"/>
    </row>
    <row r="10" spans="2:21" ht="15" thickBot="1">
      <c r="B10" s="98" t="s">
        <v>24</v>
      </c>
      <c r="C10" s="99"/>
      <c r="D10" s="84">
        <f>SUM(D5:D9)</f>
        <v>0</v>
      </c>
      <c r="E10" s="84">
        <f>SUM(E5:E9)</f>
        <v>0</v>
      </c>
      <c r="F10" s="84">
        <f>SUM(F5:F9)</f>
        <v>0</v>
      </c>
      <c r="G10" s="85">
        <f>SUM(G5:G9)</f>
        <v>0</v>
      </c>
      <c r="H10" s="55"/>
      <c r="J10" s="24">
        <v>0.4</v>
      </c>
      <c r="K10" s="25">
        <f>IF(Resultat!$G$11='Lev. 6'!J10,1,0)</f>
        <v>0</v>
      </c>
      <c r="L10" s="17"/>
      <c r="M10" s="31">
        <f>16.6667*M5-6.6667</f>
        <v>-6.6666999999999996</v>
      </c>
      <c r="N10" s="20">
        <f t="shared" ref="N10:P10" si="4">16.6667*N5-6.6667</f>
        <v>-6.6666999999999996</v>
      </c>
      <c r="O10" s="20">
        <f t="shared" si="4"/>
        <v>-6.6666999999999996</v>
      </c>
      <c r="P10" s="25">
        <f t="shared" si="4"/>
        <v>-6.6666999999999996</v>
      </c>
      <c r="Q10" s="44"/>
      <c r="R10" s="36">
        <f>((M10*Resultat!$C$5)+(N10*Resultat!$C$6)+(O10*Resultat!$C$7)+(P10*Resultat!$C$8))*K10</f>
        <v>0</v>
      </c>
      <c r="S10" s="19"/>
      <c r="U10" s="23"/>
    </row>
    <row r="11" spans="2:21">
      <c r="J11" s="24">
        <v>0.5</v>
      </c>
      <c r="K11" s="25">
        <f>IF(Resultat!$G$11='Lev. 6'!J11,1,0)</f>
        <v>0</v>
      </c>
      <c r="L11" s="17"/>
      <c r="M11" s="31">
        <f>20*M5-10</f>
        <v>-10</v>
      </c>
      <c r="N11" s="20">
        <f t="shared" ref="N11:P11" si="5">20*N5-10</f>
        <v>-10</v>
      </c>
      <c r="O11" s="20">
        <f t="shared" si="5"/>
        <v>-10</v>
      </c>
      <c r="P11" s="25">
        <f t="shared" si="5"/>
        <v>-10</v>
      </c>
      <c r="Q11" s="44"/>
      <c r="R11" s="36">
        <f>((M11*Resultat!$C$5)+(N11*Resultat!$C$6)+(O11*Resultat!$C$7)+(P11*Resultat!$C$8))*K11</f>
        <v>0</v>
      </c>
      <c r="S11" s="19"/>
      <c r="U11" s="23"/>
    </row>
    <row r="12" spans="2:21">
      <c r="B12" s="89"/>
      <c r="C12" s="89"/>
      <c r="D12" s="88" t="str">
        <f>IF(M16=1,"Kolonne OK","")</f>
        <v/>
      </c>
      <c r="E12" s="88" t="str">
        <f>IF(N16=1,"Kolonne OK","")</f>
        <v/>
      </c>
      <c r="F12" s="88" t="str">
        <f>IF(O16=1,"Kolonne OK","")</f>
        <v/>
      </c>
      <c r="G12" s="88" t="str">
        <f>IF(P16=1,"Kolonne OK","")</f>
        <v/>
      </c>
      <c r="J12" s="24">
        <v>0.6</v>
      </c>
      <c r="K12" s="25">
        <f>IF(Resultat!$G$11='Lev. 6'!J12,1,0)</f>
        <v>0</v>
      </c>
      <c r="L12" s="17"/>
      <c r="M12" s="31">
        <f>25*M5-15</f>
        <v>-15</v>
      </c>
      <c r="N12" s="20">
        <f t="shared" ref="N12:P12" si="6">25*N5-15</f>
        <v>-15</v>
      </c>
      <c r="O12" s="20">
        <f t="shared" si="6"/>
        <v>-15</v>
      </c>
      <c r="P12" s="25">
        <f t="shared" si="6"/>
        <v>-15</v>
      </c>
      <c r="Q12" s="44"/>
      <c r="R12" s="36">
        <f>((M12*Resultat!$C$5)+(N12*Resultat!$C$6)+(O12*Resultat!$C$7)+(P12*Resultat!$C$8))*K12</f>
        <v>0</v>
      </c>
      <c r="S12" s="19"/>
      <c r="U12" s="23"/>
    </row>
    <row r="13" spans="2:21">
      <c r="D13" s="100" t="str">
        <f>IF(T8=4,"","Skjemaet er ikke tilstrekkelig utfylt til å gi karakter")</f>
        <v>Skjemaet er ikke tilstrekkelig utfylt til å gi karakter</v>
      </c>
      <c r="E13" s="100"/>
      <c r="F13" s="100"/>
      <c r="G13" s="100"/>
      <c r="J13" s="24">
        <v>0.7</v>
      </c>
      <c r="K13" s="25">
        <f>IF(Resultat!$G$11='Lev. 6'!J13,1,0)</f>
        <v>0</v>
      </c>
      <c r="L13" s="17"/>
      <c r="M13" s="31">
        <f>33.333*M5-23.3333</f>
        <v>-23.333300000000001</v>
      </c>
      <c r="N13" s="20">
        <f t="shared" ref="N13:P13" si="7">33.333*N5-23.3333</f>
        <v>-23.333300000000001</v>
      </c>
      <c r="O13" s="20">
        <f t="shared" si="7"/>
        <v>-23.333300000000001</v>
      </c>
      <c r="P13" s="25">
        <f t="shared" si="7"/>
        <v>-23.333300000000001</v>
      </c>
      <c r="Q13" s="44"/>
      <c r="R13" s="36">
        <f>((M13*Resultat!$C$5)+(N13*Resultat!$C$6)+(O13*Resultat!$C$7)+(P13*Resultat!$C$8))*K13</f>
        <v>0</v>
      </c>
      <c r="S13" s="19"/>
      <c r="U13" s="23"/>
    </row>
    <row r="14" spans="2:21">
      <c r="J14" s="24">
        <v>0.8</v>
      </c>
      <c r="K14" s="25">
        <f>IF(Resultat!$G$11='Lev. 6'!J14,1,0)</f>
        <v>0</v>
      </c>
      <c r="L14" s="17"/>
      <c r="M14" s="31">
        <f>50*M5-40</f>
        <v>-40</v>
      </c>
      <c r="N14" s="20">
        <f t="shared" ref="N14:P14" si="8">50*N5-40</f>
        <v>-40</v>
      </c>
      <c r="O14" s="20">
        <f t="shared" si="8"/>
        <v>-40</v>
      </c>
      <c r="P14" s="25">
        <f t="shared" si="8"/>
        <v>-40</v>
      </c>
      <c r="Q14" s="44"/>
      <c r="R14" s="36">
        <f>((M14*Resultat!$C$5)+(N14*Resultat!$C$6)+(O14*Resultat!$C$7)+(P14*Resultat!$C$8))*K14</f>
        <v>0</v>
      </c>
      <c r="S14" s="19"/>
      <c r="U14" s="23"/>
    </row>
    <row r="15" spans="2:21" ht="15" thickBot="1">
      <c r="J15" s="26">
        <v>0.9</v>
      </c>
      <c r="K15" s="25">
        <f>IF(Resultat!$G$11='Lev. 6'!J15,1,0)</f>
        <v>0</v>
      </c>
      <c r="L15" s="17"/>
      <c r="M15" s="32">
        <f>100*M5-90</f>
        <v>-90</v>
      </c>
      <c r="N15" s="33">
        <f t="shared" ref="N15:P15" si="9">100*N5-90</f>
        <v>-90</v>
      </c>
      <c r="O15" s="33">
        <f t="shared" si="9"/>
        <v>-90</v>
      </c>
      <c r="P15" s="27">
        <f t="shared" si="9"/>
        <v>-90</v>
      </c>
      <c r="Q15" s="44"/>
      <c r="R15" s="36">
        <f>((M15*Resultat!$C$5)+(N15*Resultat!$C$6)+(O15*Resultat!$C$7)+(P15*Resultat!$C$8))*K15</f>
        <v>0</v>
      </c>
      <c r="S15" s="19"/>
      <c r="T15" s="19"/>
      <c r="U15" s="23"/>
    </row>
    <row r="16" spans="2:21">
      <c r="J16" s="75"/>
      <c r="K16" s="44"/>
      <c r="L16" s="17"/>
      <c r="M16" s="87">
        <f>IF(D10=100%,1,0)</f>
        <v>0</v>
      </c>
      <c r="N16" s="87">
        <f>IF(E10=100%,1,0)</f>
        <v>0</v>
      </c>
      <c r="O16" s="87">
        <f>IF(F10=100%,1,0)</f>
        <v>0</v>
      </c>
      <c r="P16" s="87">
        <f>IF(G10=100%,1,0)</f>
        <v>0</v>
      </c>
      <c r="Q16" s="44"/>
      <c r="S16" s="19"/>
      <c r="T16" s="19"/>
      <c r="U16" s="23"/>
    </row>
    <row r="17" spans="10:21" ht="15" thickBot="1">
      <c r="J17" s="45"/>
      <c r="K17" s="17"/>
      <c r="L17" s="17"/>
      <c r="M17" s="17"/>
      <c r="N17" s="11"/>
      <c r="O17" s="19"/>
      <c r="P17" s="19"/>
      <c r="Q17" s="19"/>
      <c r="R17" s="19"/>
      <c r="S17" s="19"/>
      <c r="T17" s="19"/>
      <c r="U17" s="23"/>
    </row>
    <row r="18" spans="10:21" ht="15" thickBot="1">
      <c r="J18" s="49"/>
      <c r="K18" s="50"/>
      <c r="L18" s="50"/>
      <c r="M18" s="50"/>
      <c r="N18" s="46"/>
      <c r="O18" s="47"/>
      <c r="P18" s="96" t="s">
        <v>8</v>
      </c>
      <c r="Q18" s="97"/>
      <c r="R18" s="18" t="str">
        <f>IF(T8=4,T9,"")</f>
        <v/>
      </c>
      <c r="S18" s="47"/>
      <c r="T18" s="47"/>
      <c r="U18" s="48"/>
    </row>
  </sheetData>
  <mergeCells count="4">
    <mergeCell ref="J4:K4"/>
    <mergeCell ref="B10:C10"/>
    <mergeCell ref="D13:G13"/>
    <mergeCell ref="P18:Q18"/>
  </mergeCells>
  <pageMargins left="0.25" right="0.25" top="0.75" bottom="0.75" header="0.3" footer="0.3"/>
  <pageSetup paperSize="9" scale="7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93BFE-2996-40BF-A1D0-D125652C40E7}">
  <sheetPr>
    <pageSetUpPr fitToPage="1"/>
  </sheetPr>
  <dimension ref="B1:U18"/>
  <sheetViews>
    <sheetView showGridLines="0" zoomScale="145" zoomScaleNormal="145" workbookViewId="0">
      <selection activeCell="D2" sqref="D2"/>
    </sheetView>
  </sheetViews>
  <sheetFormatPr baseColWidth="10" defaultColWidth="11.453125" defaultRowHeight="14.5"/>
  <cols>
    <col min="1" max="1" width="1.7265625" customWidth="1"/>
    <col min="2" max="2" width="38.54296875" bestFit="1" customWidth="1"/>
    <col min="3" max="3" width="12.7265625" customWidth="1"/>
    <col min="4" max="7" width="24.1796875" bestFit="1" customWidth="1"/>
    <col min="8" max="8" width="31.7265625" bestFit="1" customWidth="1"/>
    <col min="10" max="10" width="18.1796875" bestFit="1" customWidth="1"/>
    <col min="11" max="11" width="7.54296875" customWidth="1"/>
    <col min="12" max="12" width="4.54296875" customWidth="1"/>
    <col min="13" max="13" width="11.54296875" bestFit="1" customWidth="1"/>
    <col min="14" max="14" width="11.7265625" bestFit="1" customWidth="1"/>
    <col min="17" max="17" width="3.7265625" customWidth="1"/>
    <col min="18" max="18" width="18.1796875" customWidth="1"/>
    <col min="20" max="20" width="14.26953125" customWidth="1"/>
    <col min="21" max="21" width="3.54296875" customWidth="1"/>
  </cols>
  <sheetData>
    <row r="1" spans="2:21" ht="15" thickBot="1">
      <c r="B1" s="11"/>
    </row>
    <row r="2" spans="2:21">
      <c r="C2" s="72" t="s">
        <v>31</v>
      </c>
      <c r="D2" s="73"/>
      <c r="F2" s="71" t="s">
        <v>8</v>
      </c>
      <c r="G2" s="12" t="str">
        <f>R18</f>
        <v/>
      </c>
      <c r="J2" s="38" t="s">
        <v>9</v>
      </c>
      <c r="K2" s="39"/>
      <c r="L2" s="39"/>
      <c r="M2" s="39"/>
      <c r="N2" s="39"/>
      <c r="O2" s="40"/>
      <c r="P2" s="40"/>
      <c r="Q2" s="40"/>
      <c r="R2" s="40"/>
      <c r="S2" s="40"/>
      <c r="T2" s="40"/>
      <c r="U2" s="41"/>
    </row>
    <row r="3" spans="2:21" ht="15" thickBot="1">
      <c r="J3" s="42"/>
      <c r="K3" s="11"/>
      <c r="L3" s="11"/>
      <c r="M3" s="11"/>
      <c r="N3" s="11"/>
      <c r="O3" s="19"/>
      <c r="P3" s="19"/>
      <c r="Q3" s="19"/>
      <c r="R3" s="19"/>
      <c r="S3" s="19"/>
      <c r="T3" s="19"/>
      <c r="U3" s="23"/>
    </row>
    <row r="4" spans="2:21" ht="30" customHeight="1">
      <c r="B4" s="3" t="s">
        <v>10</v>
      </c>
      <c r="C4" s="74" t="s">
        <v>11</v>
      </c>
      <c r="D4" s="14" t="s">
        <v>44</v>
      </c>
      <c r="E4" s="14" t="s">
        <v>45</v>
      </c>
      <c r="F4" s="14" t="s">
        <v>46</v>
      </c>
      <c r="G4" s="54" t="s">
        <v>47</v>
      </c>
      <c r="H4" s="70" t="s">
        <v>22</v>
      </c>
      <c r="J4" s="101" t="s">
        <v>12</v>
      </c>
      <c r="K4" s="102"/>
      <c r="L4" s="15"/>
      <c r="M4" s="59" t="s">
        <v>13</v>
      </c>
      <c r="N4" s="28" t="s">
        <v>14</v>
      </c>
      <c r="O4" s="28" t="s">
        <v>15</v>
      </c>
      <c r="P4" s="60" t="s">
        <v>16</v>
      </c>
      <c r="Q4" s="15"/>
      <c r="R4" s="34" t="s">
        <v>17</v>
      </c>
      <c r="S4" s="19"/>
      <c r="U4" s="23"/>
    </row>
    <row r="5" spans="2:21" ht="15" thickBot="1">
      <c r="B5" s="62" t="s">
        <v>19</v>
      </c>
      <c r="C5" s="63">
        <v>0</v>
      </c>
      <c r="D5" s="76">
        <f>Resultat!G11</f>
        <v>0</v>
      </c>
      <c r="E5" s="76">
        <f>Resultat!G11</f>
        <v>0</v>
      </c>
      <c r="F5" s="76">
        <f>Resultat!G11</f>
        <v>0</v>
      </c>
      <c r="G5" s="77">
        <f>Resultat!G11</f>
        <v>0</v>
      </c>
      <c r="H5" s="69" t="s">
        <v>18</v>
      </c>
      <c r="J5" s="22"/>
      <c r="K5" s="23"/>
      <c r="L5" s="16"/>
      <c r="M5" s="29">
        <f>D6+D7+D5</f>
        <v>0</v>
      </c>
      <c r="N5" s="21">
        <f>E6+E7+E5</f>
        <v>0</v>
      </c>
      <c r="O5" s="21">
        <f>F6+F7+F5</f>
        <v>0</v>
      </c>
      <c r="P5" s="30">
        <f>G6+G7+G5</f>
        <v>0</v>
      </c>
      <c r="Q5" s="43"/>
      <c r="R5" s="35" t="s">
        <v>36</v>
      </c>
      <c r="S5" s="19"/>
      <c r="U5" s="23"/>
    </row>
    <row r="6" spans="2:21" ht="15" thickBot="1">
      <c r="B6" s="2" t="s">
        <v>20</v>
      </c>
      <c r="C6" s="64">
        <v>10</v>
      </c>
      <c r="D6" s="78"/>
      <c r="E6" s="78"/>
      <c r="F6" s="78"/>
      <c r="G6" s="79"/>
      <c r="H6" s="68"/>
      <c r="J6" s="24">
        <v>0</v>
      </c>
      <c r="K6" s="25">
        <f>IF(Resultat!$G$11='Lev. 7'!J6,1,0)</f>
        <v>1</v>
      </c>
      <c r="L6" s="11"/>
      <c r="M6" s="31">
        <f>10*M5</f>
        <v>0</v>
      </c>
      <c r="N6" s="20">
        <f t="shared" ref="N6:P6" si="0">10*N5</f>
        <v>0</v>
      </c>
      <c r="O6" s="20">
        <f t="shared" si="0"/>
        <v>0</v>
      </c>
      <c r="P6" s="25">
        <f t="shared" si="0"/>
        <v>0</v>
      </c>
      <c r="Q6" s="44"/>
      <c r="R6" s="36">
        <f>((M6*Resultat!$C$5)+(N6*Resultat!$C$6)+(O6*Resultat!$C$7)+(P6*Resultat!$C$8))*K6</f>
        <v>0</v>
      </c>
      <c r="S6" s="19"/>
      <c r="U6" s="23"/>
    </row>
    <row r="7" spans="2:21">
      <c r="B7" s="1" t="s">
        <v>21</v>
      </c>
      <c r="C7" s="65">
        <v>10</v>
      </c>
      <c r="D7" s="80"/>
      <c r="E7" s="80"/>
      <c r="F7" s="80"/>
      <c r="G7" s="81"/>
      <c r="H7" s="57"/>
      <c r="J7" s="24">
        <v>0.1</v>
      </c>
      <c r="K7" s="25">
        <f>IF(Resultat!$G$11='Lev. 7'!J7,1,0)</f>
        <v>0</v>
      </c>
      <c r="L7" s="17"/>
      <c r="M7" s="31">
        <f>11.111*M5-1.1111</f>
        <v>-1.1111</v>
      </c>
      <c r="N7" s="20">
        <f>11.111*N5-1.1111</f>
        <v>-1.1111</v>
      </c>
      <c r="O7" s="20">
        <f t="shared" ref="O7:P7" si="1">11.111*O5-1.1111</f>
        <v>-1.1111</v>
      </c>
      <c r="P7" s="25">
        <f t="shared" si="1"/>
        <v>-1.1111</v>
      </c>
      <c r="Q7" s="44"/>
      <c r="R7" s="36">
        <f>((M7*Resultat!$C$5)+(N7*Resultat!$C$6)+(O7*Resultat!$C$7)+(P7*Resultat!$C$8))*K7</f>
        <v>0</v>
      </c>
      <c r="S7" s="19"/>
      <c r="T7" s="86" t="s">
        <v>35</v>
      </c>
      <c r="U7" s="23"/>
    </row>
    <row r="8" spans="2:21">
      <c r="B8" s="1" t="s">
        <v>23</v>
      </c>
      <c r="C8" s="66">
        <v>0</v>
      </c>
      <c r="D8" s="82"/>
      <c r="E8" s="82"/>
      <c r="F8" s="82"/>
      <c r="G8" s="83"/>
      <c r="H8" s="58"/>
      <c r="J8" s="24">
        <v>0.2</v>
      </c>
      <c r="K8" s="25">
        <f>IF(Resultat!$G$11='Lev. 7'!J8,1,0)</f>
        <v>0</v>
      </c>
      <c r="L8" s="17"/>
      <c r="M8" s="31">
        <f>12.5*M5-2.5</f>
        <v>-2.5</v>
      </c>
      <c r="N8" s="20">
        <f t="shared" ref="N8:P8" si="2">12.5*N5-2.5</f>
        <v>-2.5</v>
      </c>
      <c r="O8" s="20">
        <f t="shared" si="2"/>
        <v>-2.5</v>
      </c>
      <c r="P8" s="25">
        <f t="shared" si="2"/>
        <v>-2.5</v>
      </c>
      <c r="Q8" s="44"/>
      <c r="R8" s="36">
        <f>((M8*Resultat!$C$5)+(N8*Resultat!$C$6)+(O8*Resultat!$C$7)+(P8*Resultat!$C$8))*K8</f>
        <v>0</v>
      </c>
      <c r="S8" s="19"/>
      <c r="T8" s="35">
        <f>SUM($M$16:$P$16)</f>
        <v>0</v>
      </c>
      <c r="U8" s="23"/>
    </row>
    <row r="9" spans="2:21" ht="16.5" customHeight="1" thickBot="1">
      <c r="B9" s="1" t="s">
        <v>42</v>
      </c>
      <c r="C9" s="67">
        <v>0</v>
      </c>
      <c r="D9" s="82"/>
      <c r="E9" s="82"/>
      <c r="F9" s="82"/>
      <c r="G9" s="83"/>
      <c r="H9" s="58"/>
      <c r="J9" s="24">
        <v>0.3</v>
      </c>
      <c r="K9" s="25">
        <f>IF(Resultat!$G$11='Lev. 7'!J9,1,0)</f>
        <v>0</v>
      </c>
      <c r="L9" s="17"/>
      <c r="M9" s="31">
        <f>14.286*M5-4.2857</f>
        <v>-4.2857000000000003</v>
      </c>
      <c r="N9" s="20">
        <f t="shared" ref="N9:P9" si="3">14.286*N5-4.2857</f>
        <v>-4.2857000000000003</v>
      </c>
      <c r="O9" s="20">
        <f t="shared" si="3"/>
        <v>-4.2857000000000003</v>
      </c>
      <c r="P9" s="25">
        <f t="shared" si="3"/>
        <v>-4.2857000000000003</v>
      </c>
      <c r="Q9" s="44"/>
      <c r="R9" s="36">
        <f>((M9*Resultat!$C$5)+(N9*Resultat!$C$6)+(O9*Resultat!$C$7)+(P9*Resultat!$C$8))*K9</f>
        <v>0</v>
      </c>
      <c r="S9" s="19"/>
      <c r="T9" s="37">
        <f>SUM(R6:R15)</f>
        <v>0</v>
      </c>
      <c r="U9" s="23"/>
    </row>
    <row r="10" spans="2:21" ht="15" thickBot="1">
      <c r="B10" s="98" t="s">
        <v>24</v>
      </c>
      <c r="C10" s="99"/>
      <c r="D10" s="84">
        <f>SUM(D5:D9)</f>
        <v>0</v>
      </c>
      <c r="E10" s="84">
        <f>SUM(E5:E9)</f>
        <v>0</v>
      </c>
      <c r="F10" s="84">
        <f>SUM(F5:F9)</f>
        <v>0</v>
      </c>
      <c r="G10" s="85">
        <f>SUM(G5:G9)</f>
        <v>0</v>
      </c>
      <c r="H10" s="55"/>
      <c r="J10" s="24">
        <v>0.4</v>
      </c>
      <c r="K10" s="25">
        <f>IF(Resultat!$G$11='Lev. 7'!J10,1,0)</f>
        <v>0</v>
      </c>
      <c r="L10" s="17"/>
      <c r="M10" s="31">
        <f>16.6667*M5-6.6667</f>
        <v>-6.6666999999999996</v>
      </c>
      <c r="N10" s="20">
        <f t="shared" ref="N10:P10" si="4">16.6667*N5-6.6667</f>
        <v>-6.6666999999999996</v>
      </c>
      <c r="O10" s="20">
        <f t="shared" si="4"/>
        <v>-6.6666999999999996</v>
      </c>
      <c r="P10" s="25">
        <f t="shared" si="4"/>
        <v>-6.6666999999999996</v>
      </c>
      <c r="Q10" s="44"/>
      <c r="R10" s="36">
        <f>((M10*Resultat!$C$5)+(N10*Resultat!$C$6)+(O10*Resultat!$C$7)+(P10*Resultat!$C$8))*K10</f>
        <v>0</v>
      </c>
      <c r="S10" s="19"/>
      <c r="U10" s="23"/>
    </row>
    <row r="11" spans="2:21">
      <c r="J11" s="24">
        <v>0.5</v>
      </c>
      <c r="K11" s="25">
        <f>IF(Resultat!$G$11='Lev. 7'!J11,1,0)</f>
        <v>0</v>
      </c>
      <c r="L11" s="17"/>
      <c r="M11" s="31">
        <f>20*M5-10</f>
        <v>-10</v>
      </c>
      <c r="N11" s="20">
        <f t="shared" ref="N11:P11" si="5">20*N5-10</f>
        <v>-10</v>
      </c>
      <c r="O11" s="20">
        <f t="shared" si="5"/>
        <v>-10</v>
      </c>
      <c r="P11" s="25">
        <f t="shared" si="5"/>
        <v>-10</v>
      </c>
      <c r="Q11" s="44"/>
      <c r="R11" s="36">
        <f>((M11*Resultat!$C$5)+(N11*Resultat!$C$6)+(O11*Resultat!$C$7)+(P11*Resultat!$C$8))*K11</f>
        <v>0</v>
      </c>
      <c r="S11" s="19"/>
      <c r="U11" s="23"/>
    </row>
    <row r="12" spans="2:21">
      <c r="B12" s="89"/>
      <c r="C12" s="89"/>
      <c r="D12" s="88" t="str">
        <f>IF(M16=1,"Kolonne OK","")</f>
        <v/>
      </c>
      <c r="E12" s="88" t="str">
        <f>IF(N16=1,"Kolonne OK","")</f>
        <v/>
      </c>
      <c r="F12" s="88" t="str">
        <f>IF(O16=1,"Kolonne OK","")</f>
        <v/>
      </c>
      <c r="G12" s="88" t="str">
        <f>IF(P16=1,"Kolonne OK","")</f>
        <v/>
      </c>
      <c r="J12" s="24">
        <v>0.6</v>
      </c>
      <c r="K12" s="25">
        <f>IF(Resultat!$G$11='Lev. 7'!J12,1,0)</f>
        <v>0</v>
      </c>
      <c r="L12" s="17"/>
      <c r="M12" s="31">
        <f>25*M5-15</f>
        <v>-15</v>
      </c>
      <c r="N12" s="20">
        <f t="shared" ref="N12:P12" si="6">25*N5-15</f>
        <v>-15</v>
      </c>
      <c r="O12" s="20">
        <f t="shared" si="6"/>
        <v>-15</v>
      </c>
      <c r="P12" s="25">
        <f t="shared" si="6"/>
        <v>-15</v>
      </c>
      <c r="Q12" s="44"/>
      <c r="R12" s="36">
        <f>((M12*Resultat!$C$5)+(N12*Resultat!$C$6)+(O12*Resultat!$C$7)+(P12*Resultat!$C$8))*K12</f>
        <v>0</v>
      </c>
      <c r="S12" s="19"/>
      <c r="U12" s="23"/>
    </row>
    <row r="13" spans="2:21">
      <c r="D13" s="100" t="str">
        <f>IF(T8=4,"","Skjemaet er ikke tilstrekkelig utfylt til å gi karakter")</f>
        <v>Skjemaet er ikke tilstrekkelig utfylt til å gi karakter</v>
      </c>
      <c r="E13" s="100"/>
      <c r="F13" s="100"/>
      <c r="G13" s="100"/>
      <c r="J13" s="24">
        <v>0.7</v>
      </c>
      <c r="K13" s="25">
        <f>IF(Resultat!$G$11='Lev. 7'!J13,1,0)</f>
        <v>0</v>
      </c>
      <c r="L13" s="17"/>
      <c r="M13" s="31">
        <f>33.333*M5-23.3333</f>
        <v>-23.333300000000001</v>
      </c>
      <c r="N13" s="20">
        <f t="shared" ref="N13:P13" si="7">33.333*N5-23.3333</f>
        <v>-23.333300000000001</v>
      </c>
      <c r="O13" s="20">
        <f t="shared" si="7"/>
        <v>-23.333300000000001</v>
      </c>
      <c r="P13" s="25">
        <f t="shared" si="7"/>
        <v>-23.333300000000001</v>
      </c>
      <c r="Q13" s="44"/>
      <c r="R13" s="36">
        <f>((M13*Resultat!$C$5)+(N13*Resultat!$C$6)+(O13*Resultat!$C$7)+(P13*Resultat!$C$8))*K13</f>
        <v>0</v>
      </c>
      <c r="S13" s="19"/>
      <c r="U13" s="23"/>
    </row>
    <row r="14" spans="2:21">
      <c r="J14" s="24">
        <v>0.8</v>
      </c>
      <c r="K14" s="25">
        <f>IF(Resultat!$G$11='Lev. 7'!J14,1,0)</f>
        <v>0</v>
      </c>
      <c r="L14" s="17"/>
      <c r="M14" s="31">
        <f>50*M5-40</f>
        <v>-40</v>
      </c>
      <c r="N14" s="20">
        <f t="shared" ref="N14:P14" si="8">50*N5-40</f>
        <v>-40</v>
      </c>
      <c r="O14" s="20">
        <f t="shared" si="8"/>
        <v>-40</v>
      </c>
      <c r="P14" s="25">
        <f t="shared" si="8"/>
        <v>-40</v>
      </c>
      <c r="Q14" s="44"/>
      <c r="R14" s="36">
        <f>((M14*Resultat!$C$5)+(N14*Resultat!$C$6)+(O14*Resultat!$C$7)+(P14*Resultat!$C$8))*K14</f>
        <v>0</v>
      </c>
      <c r="S14" s="19"/>
      <c r="U14" s="23"/>
    </row>
    <row r="15" spans="2:21" ht="15" thickBot="1">
      <c r="J15" s="26">
        <v>0.9</v>
      </c>
      <c r="K15" s="25">
        <f>IF(Resultat!$G$11='Lev. 7'!J15,1,0)</f>
        <v>0</v>
      </c>
      <c r="L15" s="17"/>
      <c r="M15" s="32">
        <f>100*M5-90</f>
        <v>-90</v>
      </c>
      <c r="N15" s="33">
        <f t="shared" ref="N15:P15" si="9">100*N5-90</f>
        <v>-90</v>
      </c>
      <c r="O15" s="33">
        <f t="shared" si="9"/>
        <v>-90</v>
      </c>
      <c r="P15" s="27">
        <f t="shared" si="9"/>
        <v>-90</v>
      </c>
      <c r="Q15" s="44"/>
      <c r="R15" s="36">
        <f>((M15*Resultat!$C$5)+(N15*Resultat!$C$6)+(O15*Resultat!$C$7)+(P15*Resultat!$C$8))*K15</f>
        <v>0</v>
      </c>
      <c r="S15" s="19"/>
      <c r="T15" s="19"/>
      <c r="U15" s="23"/>
    </row>
    <row r="16" spans="2:21">
      <c r="J16" s="75"/>
      <c r="K16" s="44"/>
      <c r="L16" s="17"/>
      <c r="M16" s="87">
        <f>IF(D10=100%,1,0)</f>
        <v>0</v>
      </c>
      <c r="N16" s="87">
        <f>IF(E10=100%,1,0)</f>
        <v>0</v>
      </c>
      <c r="O16" s="87">
        <f>IF(F10=100%,1,0)</f>
        <v>0</v>
      </c>
      <c r="P16" s="87">
        <f>IF(G10=100%,1,0)</f>
        <v>0</v>
      </c>
      <c r="Q16" s="44"/>
      <c r="S16" s="19"/>
      <c r="T16" s="19"/>
      <c r="U16" s="23"/>
    </row>
    <row r="17" spans="10:21" ht="15" thickBot="1">
      <c r="J17" s="45"/>
      <c r="K17" s="17"/>
      <c r="L17" s="17"/>
      <c r="M17" s="17"/>
      <c r="N17" s="11"/>
      <c r="O17" s="19"/>
      <c r="P17" s="19"/>
      <c r="Q17" s="19"/>
      <c r="R17" s="19"/>
      <c r="S17" s="19"/>
      <c r="T17" s="19"/>
      <c r="U17" s="23"/>
    </row>
    <row r="18" spans="10:21" ht="15" thickBot="1">
      <c r="J18" s="49"/>
      <c r="K18" s="50"/>
      <c r="L18" s="50"/>
      <c r="M18" s="50"/>
      <c r="N18" s="46"/>
      <c r="O18" s="47"/>
      <c r="P18" s="96" t="s">
        <v>8</v>
      </c>
      <c r="Q18" s="97"/>
      <c r="R18" s="18" t="str">
        <f>IF(T8=4,T9,"")</f>
        <v/>
      </c>
      <c r="S18" s="47"/>
      <c r="T18" s="47"/>
      <c r="U18" s="48"/>
    </row>
  </sheetData>
  <mergeCells count="4">
    <mergeCell ref="J4:K4"/>
    <mergeCell ref="B10:C10"/>
    <mergeCell ref="D13:G13"/>
    <mergeCell ref="P18:Q18"/>
  </mergeCells>
  <pageMargins left="0.25" right="0.25" top="0.75" bottom="0.75" header="0.3" footer="0.3"/>
  <pageSetup paperSize="9" scale="7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D726E-D981-4C58-902D-2C535EAE0C64}">
  <sheetPr>
    <pageSetUpPr fitToPage="1"/>
  </sheetPr>
  <dimension ref="B1:U18"/>
  <sheetViews>
    <sheetView showGridLines="0" zoomScale="145" zoomScaleNormal="145" workbookViewId="0">
      <selection activeCell="D2" sqref="D2"/>
    </sheetView>
  </sheetViews>
  <sheetFormatPr baseColWidth="10" defaultColWidth="11.453125" defaultRowHeight="14.5"/>
  <cols>
    <col min="1" max="1" width="1.7265625" customWidth="1"/>
    <col min="2" max="2" width="38.54296875" bestFit="1" customWidth="1"/>
    <col min="3" max="3" width="12.7265625" customWidth="1"/>
    <col min="4" max="7" width="24.1796875" bestFit="1" customWidth="1"/>
    <col min="8" max="8" width="31.7265625" bestFit="1" customWidth="1"/>
    <col min="10" max="10" width="18.1796875" bestFit="1" customWidth="1"/>
    <col min="11" max="11" width="7.54296875" customWidth="1"/>
    <col min="12" max="12" width="4.54296875" customWidth="1"/>
    <col min="13" max="13" width="11.54296875" bestFit="1" customWidth="1"/>
    <col min="14" max="14" width="11.7265625" bestFit="1" customWidth="1"/>
    <col min="17" max="17" width="3.7265625" customWidth="1"/>
    <col min="18" max="18" width="18.1796875" customWidth="1"/>
    <col min="20" max="20" width="14.26953125" customWidth="1"/>
    <col min="21" max="21" width="3.54296875" customWidth="1"/>
  </cols>
  <sheetData>
    <row r="1" spans="2:21" ht="15" thickBot="1">
      <c r="B1" s="11"/>
    </row>
    <row r="2" spans="2:21">
      <c r="C2" s="72" t="s">
        <v>32</v>
      </c>
      <c r="D2" s="73"/>
      <c r="F2" s="71" t="s">
        <v>8</v>
      </c>
      <c r="G2" s="12" t="str">
        <f>R18</f>
        <v/>
      </c>
      <c r="J2" s="38" t="s">
        <v>9</v>
      </c>
      <c r="K2" s="39"/>
      <c r="L2" s="39"/>
      <c r="M2" s="39"/>
      <c r="N2" s="39"/>
      <c r="O2" s="40"/>
      <c r="P2" s="40"/>
      <c r="Q2" s="40"/>
      <c r="R2" s="40"/>
      <c r="S2" s="40"/>
      <c r="T2" s="40"/>
      <c r="U2" s="41"/>
    </row>
    <row r="3" spans="2:21" ht="15" thickBot="1">
      <c r="J3" s="42"/>
      <c r="K3" s="11"/>
      <c r="L3" s="11"/>
      <c r="M3" s="11"/>
      <c r="N3" s="11"/>
      <c r="O3" s="19"/>
      <c r="P3" s="19"/>
      <c r="Q3" s="19"/>
      <c r="R3" s="19"/>
      <c r="S3" s="19"/>
      <c r="T3" s="19"/>
      <c r="U3" s="23"/>
    </row>
    <row r="4" spans="2:21" ht="30" customHeight="1">
      <c r="B4" s="3" t="s">
        <v>10</v>
      </c>
      <c r="C4" s="74" t="s">
        <v>11</v>
      </c>
      <c r="D4" s="14" t="s">
        <v>44</v>
      </c>
      <c r="E4" s="14" t="s">
        <v>45</v>
      </c>
      <c r="F4" s="14" t="s">
        <v>46</v>
      </c>
      <c r="G4" s="54" t="s">
        <v>47</v>
      </c>
      <c r="H4" s="70" t="s">
        <v>22</v>
      </c>
      <c r="J4" s="101" t="s">
        <v>12</v>
      </c>
      <c r="K4" s="102"/>
      <c r="L4" s="15"/>
      <c r="M4" s="59" t="s">
        <v>13</v>
      </c>
      <c r="N4" s="28" t="s">
        <v>14</v>
      </c>
      <c r="O4" s="28" t="s">
        <v>15</v>
      </c>
      <c r="P4" s="60" t="s">
        <v>16</v>
      </c>
      <c r="Q4" s="15"/>
      <c r="R4" s="34" t="s">
        <v>17</v>
      </c>
      <c r="S4" s="19"/>
      <c r="U4" s="23"/>
    </row>
    <row r="5" spans="2:21" ht="15" thickBot="1">
      <c r="B5" s="62" t="s">
        <v>19</v>
      </c>
      <c r="C5" s="63">
        <v>0</v>
      </c>
      <c r="D5" s="76">
        <f>Resultat!G11</f>
        <v>0</v>
      </c>
      <c r="E5" s="76">
        <f>Resultat!G11</f>
        <v>0</v>
      </c>
      <c r="F5" s="76">
        <f>Resultat!G11</f>
        <v>0</v>
      </c>
      <c r="G5" s="77">
        <f>Resultat!G11</f>
        <v>0</v>
      </c>
      <c r="H5" s="69" t="s">
        <v>18</v>
      </c>
      <c r="J5" s="22"/>
      <c r="K5" s="23"/>
      <c r="L5" s="16"/>
      <c r="M5" s="29">
        <f>D6+D7+D5</f>
        <v>0</v>
      </c>
      <c r="N5" s="21">
        <f>E6+E7+E5</f>
        <v>0</v>
      </c>
      <c r="O5" s="21">
        <f>F6+F7+F5</f>
        <v>0</v>
      </c>
      <c r="P5" s="30">
        <f>G6+G7+G5</f>
        <v>0</v>
      </c>
      <c r="Q5" s="43"/>
      <c r="R5" s="35" t="s">
        <v>36</v>
      </c>
      <c r="S5" s="19"/>
      <c r="U5" s="23"/>
    </row>
    <row r="6" spans="2:21" ht="15" thickBot="1">
      <c r="B6" s="2" t="s">
        <v>20</v>
      </c>
      <c r="C6" s="64">
        <v>10</v>
      </c>
      <c r="D6" s="78"/>
      <c r="E6" s="78"/>
      <c r="F6" s="78"/>
      <c r="G6" s="79"/>
      <c r="H6" s="68"/>
      <c r="J6" s="24">
        <v>0</v>
      </c>
      <c r="K6" s="25">
        <f>IF(Resultat!$G$11='Lev. 8'!J6,1,0)</f>
        <v>1</v>
      </c>
      <c r="L6" s="11"/>
      <c r="M6" s="31">
        <f>10*M5</f>
        <v>0</v>
      </c>
      <c r="N6" s="20">
        <f t="shared" ref="N6:P6" si="0">10*N5</f>
        <v>0</v>
      </c>
      <c r="O6" s="20">
        <f t="shared" si="0"/>
        <v>0</v>
      </c>
      <c r="P6" s="25">
        <f t="shared" si="0"/>
        <v>0</v>
      </c>
      <c r="Q6" s="44"/>
      <c r="R6" s="36">
        <f>((M6*Resultat!$C$5)+(N6*Resultat!$C$6)+(O6*Resultat!$C$7)+(P6*Resultat!$C$8))*K6</f>
        <v>0</v>
      </c>
      <c r="S6" s="19"/>
      <c r="U6" s="23"/>
    </row>
    <row r="7" spans="2:21">
      <c r="B7" s="1" t="s">
        <v>21</v>
      </c>
      <c r="C7" s="65">
        <v>10</v>
      </c>
      <c r="D7" s="80"/>
      <c r="E7" s="80"/>
      <c r="F7" s="80"/>
      <c r="G7" s="81"/>
      <c r="H7" s="57"/>
      <c r="J7" s="24">
        <v>0.1</v>
      </c>
      <c r="K7" s="25">
        <f>IF(Resultat!$G$11='Lev. 8'!J7,1,0)</f>
        <v>0</v>
      </c>
      <c r="L7" s="17"/>
      <c r="M7" s="31">
        <f>11.111*M5-1.1111</f>
        <v>-1.1111</v>
      </c>
      <c r="N7" s="20">
        <f>11.111*N5-1.1111</f>
        <v>-1.1111</v>
      </c>
      <c r="O7" s="20">
        <f t="shared" ref="O7:P7" si="1">11.111*O5-1.1111</f>
        <v>-1.1111</v>
      </c>
      <c r="P7" s="25">
        <f t="shared" si="1"/>
        <v>-1.1111</v>
      </c>
      <c r="Q7" s="44"/>
      <c r="R7" s="36">
        <f>((M7*Resultat!$C$5)+(N7*Resultat!$C$6)+(O7*Resultat!$C$7)+(P7*Resultat!$C$8))*K7</f>
        <v>0</v>
      </c>
      <c r="S7" s="19"/>
      <c r="T7" s="86" t="s">
        <v>35</v>
      </c>
      <c r="U7" s="23"/>
    </row>
    <row r="8" spans="2:21">
      <c r="B8" s="1" t="s">
        <v>23</v>
      </c>
      <c r="C8" s="66">
        <v>0</v>
      </c>
      <c r="D8" s="82"/>
      <c r="E8" s="82"/>
      <c r="F8" s="82"/>
      <c r="G8" s="83"/>
      <c r="H8" s="58"/>
      <c r="J8" s="24">
        <v>0.2</v>
      </c>
      <c r="K8" s="25">
        <f>IF(Resultat!$G$11='Lev. 8'!J8,1,0)</f>
        <v>0</v>
      </c>
      <c r="L8" s="17"/>
      <c r="M8" s="31">
        <f>12.5*M5-2.5</f>
        <v>-2.5</v>
      </c>
      <c r="N8" s="20">
        <f t="shared" ref="N8:P8" si="2">12.5*N5-2.5</f>
        <v>-2.5</v>
      </c>
      <c r="O8" s="20">
        <f t="shared" si="2"/>
        <v>-2.5</v>
      </c>
      <c r="P8" s="25">
        <f t="shared" si="2"/>
        <v>-2.5</v>
      </c>
      <c r="Q8" s="44"/>
      <c r="R8" s="36">
        <f>((M8*Resultat!$C$5)+(N8*Resultat!$C$6)+(O8*Resultat!$C$7)+(P8*Resultat!$C$8))*K8</f>
        <v>0</v>
      </c>
      <c r="S8" s="19"/>
      <c r="T8" s="35">
        <f>SUM($M$16:$P$16)</f>
        <v>0</v>
      </c>
      <c r="U8" s="23"/>
    </row>
    <row r="9" spans="2:21" ht="16.5" customHeight="1" thickBot="1">
      <c r="B9" s="1" t="s">
        <v>42</v>
      </c>
      <c r="C9" s="67">
        <v>0</v>
      </c>
      <c r="D9" s="82"/>
      <c r="E9" s="82"/>
      <c r="F9" s="82"/>
      <c r="G9" s="83"/>
      <c r="H9" s="58"/>
      <c r="J9" s="24">
        <v>0.3</v>
      </c>
      <c r="K9" s="25">
        <f>IF(Resultat!$G$11='Lev. 8'!J9,1,0)</f>
        <v>0</v>
      </c>
      <c r="L9" s="17"/>
      <c r="M9" s="31">
        <f>14.286*M5-4.2857</f>
        <v>-4.2857000000000003</v>
      </c>
      <c r="N9" s="20">
        <f t="shared" ref="N9:P9" si="3">14.286*N5-4.2857</f>
        <v>-4.2857000000000003</v>
      </c>
      <c r="O9" s="20">
        <f t="shared" si="3"/>
        <v>-4.2857000000000003</v>
      </c>
      <c r="P9" s="25">
        <f t="shared" si="3"/>
        <v>-4.2857000000000003</v>
      </c>
      <c r="Q9" s="44"/>
      <c r="R9" s="36">
        <f>((M9*Resultat!$C$5)+(N9*Resultat!$C$6)+(O9*Resultat!$C$7)+(P9*Resultat!$C$8))*K9</f>
        <v>0</v>
      </c>
      <c r="S9" s="19"/>
      <c r="T9" s="37">
        <f>SUM(R6:R15)</f>
        <v>0</v>
      </c>
      <c r="U9" s="23"/>
    </row>
    <row r="10" spans="2:21" ht="15" thickBot="1">
      <c r="B10" s="98" t="s">
        <v>24</v>
      </c>
      <c r="C10" s="99"/>
      <c r="D10" s="84">
        <f>SUM(D5:D9)</f>
        <v>0</v>
      </c>
      <c r="E10" s="84">
        <f>SUM(E5:E9)</f>
        <v>0</v>
      </c>
      <c r="F10" s="84">
        <f>SUM(F5:F9)</f>
        <v>0</v>
      </c>
      <c r="G10" s="85">
        <f>SUM(G5:G9)</f>
        <v>0</v>
      </c>
      <c r="H10" s="55"/>
      <c r="J10" s="24">
        <v>0.4</v>
      </c>
      <c r="K10" s="25">
        <f>IF(Resultat!$G$11='Lev. 8'!J10,1,0)</f>
        <v>0</v>
      </c>
      <c r="L10" s="17"/>
      <c r="M10" s="31">
        <f>16.6667*M5-6.6667</f>
        <v>-6.6666999999999996</v>
      </c>
      <c r="N10" s="20">
        <f t="shared" ref="N10:P10" si="4">16.6667*N5-6.6667</f>
        <v>-6.6666999999999996</v>
      </c>
      <c r="O10" s="20">
        <f t="shared" si="4"/>
        <v>-6.6666999999999996</v>
      </c>
      <c r="P10" s="25">
        <f t="shared" si="4"/>
        <v>-6.6666999999999996</v>
      </c>
      <c r="Q10" s="44"/>
      <c r="R10" s="36">
        <f>((M10*Resultat!$C$5)+(N10*Resultat!$C$6)+(O10*Resultat!$C$7)+(P10*Resultat!$C$8))*K10</f>
        <v>0</v>
      </c>
      <c r="S10" s="19"/>
      <c r="U10" s="23"/>
    </row>
    <row r="11" spans="2:21">
      <c r="J11" s="24">
        <v>0.5</v>
      </c>
      <c r="K11" s="25">
        <f>IF(Resultat!$G$11='Lev. 8'!J11,1,0)</f>
        <v>0</v>
      </c>
      <c r="L11" s="17"/>
      <c r="M11" s="31">
        <f>20*M5-10</f>
        <v>-10</v>
      </c>
      <c r="N11" s="20">
        <f t="shared" ref="N11:P11" si="5">20*N5-10</f>
        <v>-10</v>
      </c>
      <c r="O11" s="20">
        <f t="shared" si="5"/>
        <v>-10</v>
      </c>
      <c r="P11" s="25">
        <f t="shared" si="5"/>
        <v>-10</v>
      </c>
      <c r="Q11" s="44"/>
      <c r="R11" s="36">
        <f>((M11*Resultat!$C$5)+(N11*Resultat!$C$6)+(O11*Resultat!$C$7)+(P11*Resultat!$C$8))*K11</f>
        <v>0</v>
      </c>
      <c r="S11" s="19"/>
      <c r="U11" s="23"/>
    </row>
    <row r="12" spans="2:21">
      <c r="B12" s="89"/>
      <c r="C12" s="89"/>
      <c r="D12" s="88" t="str">
        <f>IF(M16=1,"Kolonne OK","")</f>
        <v/>
      </c>
      <c r="E12" s="88" t="str">
        <f>IF(N16=1,"Kolonne OK","")</f>
        <v/>
      </c>
      <c r="F12" s="88" t="str">
        <f>IF(O16=1,"Kolonne OK","")</f>
        <v/>
      </c>
      <c r="G12" s="88" t="str">
        <f>IF(P16=1,"Kolonne OK","")</f>
        <v/>
      </c>
      <c r="J12" s="24">
        <v>0.6</v>
      </c>
      <c r="K12" s="25">
        <f>IF(Resultat!$G$11='Lev. 8'!J12,1,0)</f>
        <v>0</v>
      </c>
      <c r="L12" s="17"/>
      <c r="M12" s="31">
        <f>25*M5-15</f>
        <v>-15</v>
      </c>
      <c r="N12" s="20">
        <f t="shared" ref="N12:P12" si="6">25*N5-15</f>
        <v>-15</v>
      </c>
      <c r="O12" s="20">
        <f t="shared" si="6"/>
        <v>-15</v>
      </c>
      <c r="P12" s="25">
        <f t="shared" si="6"/>
        <v>-15</v>
      </c>
      <c r="Q12" s="44"/>
      <c r="R12" s="36">
        <f>((M12*Resultat!$C$5)+(N12*Resultat!$C$6)+(O12*Resultat!$C$7)+(P12*Resultat!$C$8))*K12</f>
        <v>0</v>
      </c>
      <c r="S12" s="19"/>
      <c r="U12" s="23"/>
    </row>
    <row r="13" spans="2:21">
      <c r="D13" s="100" t="str">
        <f>IF(T8=4,"","Skjemaet er ikke tilstrekkelig utfylt til å gi karakter")</f>
        <v>Skjemaet er ikke tilstrekkelig utfylt til å gi karakter</v>
      </c>
      <c r="E13" s="100"/>
      <c r="F13" s="100"/>
      <c r="G13" s="100"/>
      <c r="J13" s="24">
        <v>0.7</v>
      </c>
      <c r="K13" s="25">
        <f>IF(Resultat!$G$11='Lev. 8'!J13,1,0)</f>
        <v>0</v>
      </c>
      <c r="L13" s="17"/>
      <c r="M13" s="31">
        <f>33.333*M5-23.3333</f>
        <v>-23.333300000000001</v>
      </c>
      <c r="N13" s="20">
        <f t="shared" ref="N13:P13" si="7">33.333*N5-23.3333</f>
        <v>-23.333300000000001</v>
      </c>
      <c r="O13" s="20">
        <f t="shared" si="7"/>
        <v>-23.333300000000001</v>
      </c>
      <c r="P13" s="25">
        <f t="shared" si="7"/>
        <v>-23.333300000000001</v>
      </c>
      <c r="Q13" s="44"/>
      <c r="R13" s="36">
        <f>((M13*Resultat!$C$5)+(N13*Resultat!$C$6)+(O13*Resultat!$C$7)+(P13*Resultat!$C$8))*K13</f>
        <v>0</v>
      </c>
      <c r="S13" s="19"/>
      <c r="U13" s="23"/>
    </row>
    <row r="14" spans="2:21">
      <c r="J14" s="24">
        <v>0.8</v>
      </c>
      <c r="K14" s="25">
        <f>IF(Resultat!$G$11='Lev. 8'!J14,1,0)</f>
        <v>0</v>
      </c>
      <c r="L14" s="17"/>
      <c r="M14" s="31">
        <f>50*M5-40</f>
        <v>-40</v>
      </c>
      <c r="N14" s="20">
        <f t="shared" ref="N14:P14" si="8">50*N5-40</f>
        <v>-40</v>
      </c>
      <c r="O14" s="20">
        <f t="shared" si="8"/>
        <v>-40</v>
      </c>
      <c r="P14" s="25">
        <f t="shared" si="8"/>
        <v>-40</v>
      </c>
      <c r="Q14" s="44"/>
      <c r="R14" s="36">
        <f>((M14*Resultat!$C$5)+(N14*Resultat!$C$6)+(O14*Resultat!$C$7)+(P14*Resultat!$C$8))*K14</f>
        <v>0</v>
      </c>
      <c r="S14" s="19"/>
      <c r="U14" s="23"/>
    </row>
    <row r="15" spans="2:21" ht="15" thickBot="1">
      <c r="J15" s="26">
        <v>0.9</v>
      </c>
      <c r="K15" s="25">
        <f>IF(Resultat!$G$11='Lev. 8'!J15,1,0)</f>
        <v>0</v>
      </c>
      <c r="L15" s="17"/>
      <c r="M15" s="32">
        <f>100*M5-90</f>
        <v>-90</v>
      </c>
      <c r="N15" s="33">
        <f t="shared" ref="N15:P15" si="9">100*N5-90</f>
        <v>-90</v>
      </c>
      <c r="O15" s="33">
        <f t="shared" si="9"/>
        <v>-90</v>
      </c>
      <c r="P15" s="27">
        <f t="shared" si="9"/>
        <v>-90</v>
      </c>
      <c r="Q15" s="44"/>
      <c r="R15" s="36">
        <f>((M15*Resultat!$C$5)+(N15*Resultat!$C$6)+(O15*Resultat!$C$7)+(P15*Resultat!$C$8))*K15</f>
        <v>0</v>
      </c>
      <c r="S15" s="19"/>
      <c r="T15" s="19"/>
      <c r="U15" s="23"/>
    </row>
    <row r="16" spans="2:21">
      <c r="J16" s="75"/>
      <c r="K16" s="44"/>
      <c r="L16" s="17"/>
      <c r="M16" s="87">
        <f>IF(D10=100%,1,0)</f>
        <v>0</v>
      </c>
      <c r="N16" s="87">
        <f>IF(E10=100%,1,0)</f>
        <v>0</v>
      </c>
      <c r="O16" s="87">
        <f>IF(F10=100%,1,0)</f>
        <v>0</v>
      </c>
      <c r="P16" s="87">
        <f>IF(G10=100%,1,0)</f>
        <v>0</v>
      </c>
      <c r="Q16" s="44"/>
      <c r="S16" s="19"/>
      <c r="T16" s="19"/>
      <c r="U16" s="23"/>
    </row>
    <row r="17" spans="10:21" ht="15" thickBot="1">
      <c r="J17" s="45"/>
      <c r="K17" s="17"/>
      <c r="L17" s="17"/>
      <c r="M17" s="17"/>
      <c r="N17" s="11"/>
      <c r="O17" s="19"/>
      <c r="P17" s="19"/>
      <c r="Q17" s="19"/>
      <c r="R17" s="19"/>
      <c r="S17" s="19"/>
      <c r="T17" s="19"/>
      <c r="U17" s="23"/>
    </row>
    <row r="18" spans="10:21" ht="15" thickBot="1">
      <c r="J18" s="49"/>
      <c r="K18" s="50"/>
      <c r="L18" s="50"/>
      <c r="M18" s="50"/>
      <c r="N18" s="46"/>
      <c r="O18" s="47"/>
      <c r="P18" s="96" t="s">
        <v>8</v>
      </c>
      <c r="Q18" s="97"/>
      <c r="R18" s="18" t="str">
        <f>IF(T8=4,T9,"")</f>
        <v/>
      </c>
      <c r="S18" s="47"/>
      <c r="T18" s="47"/>
      <c r="U18" s="48"/>
    </row>
  </sheetData>
  <mergeCells count="4">
    <mergeCell ref="J4:K4"/>
    <mergeCell ref="B10:C10"/>
    <mergeCell ref="D13:G13"/>
    <mergeCell ref="P18:Q18"/>
  </mergeCells>
  <pageMargins left="0.25" right="0.25" top="0.75" bottom="0.75" header="0.3" footer="0.3"/>
  <pageSetup paperSize="9" scale="7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95C2B4C4FB38C458C1879C5E24A1119" ma:contentTypeVersion="2" ma:contentTypeDescription="Opprett et nytt dokument." ma:contentTypeScope="" ma:versionID="793e4d2f2fb311b61f9a770660b361c0">
  <xsd:schema xmlns:xsd="http://www.w3.org/2001/XMLSchema" xmlns:xs="http://www.w3.org/2001/XMLSchema" xmlns:p="http://schemas.microsoft.com/office/2006/metadata/properties" xmlns:ns2="bf676b96-0101-4dc0-985a-eaf713240488" targetNamespace="http://schemas.microsoft.com/office/2006/metadata/properties" ma:root="true" ma:fieldsID="525b0cc69a362b06526b8ecff1231ff6" ns2:_="">
    <xsd:import namespace="bf676b96-0101-4dc0-985a-eaf7132404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676b96-0101-4dc0-985a-eaf7132404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5BBB1D-365B-4D57-B608-48FBD202E2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676b96-0101-4dc0-985a-eaf7132404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54300B-A0A1-4182-BCAA-DDC90952A6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7B4032-8E01-4601-8D6F-656C168FCCC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f676b96-0101-4dc0-985a-eaf713240488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Resultat</vt:lpstr>
      <vt:lpstr>Lev. 1</vt:lpstr>
      <vt:lpstr>Lev. 2</vt:lpstr>
      <vt:lpstr>Lev. 3</vt:lpstr>
      <vt:lpstr>Lev. 4</vt:lpstr>
      <vt:lpstr>Lev. 5</vt:lpstr>
      <vt:lpstr>Lev. 6</vt:lpstr>
      <vt:lpstr>Lev. 7</vt:lpstr>
      <vt:lpstr>Lev. 8</vt:lpstr>
      <vt:lpstr>Lev. 9</vt:lpstr>
      <vt:lpstr>Lev. 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Erik Skarshaug Gathen</dc:creator>
  <cp:keywords/>
  <dc:description/>
  <cp:lastModifiedBy>Christine Kihl</cp:lastModifiedBy>
  <cp:revision/>
  <dcterms:created xsi:type="dcterms:W3CDTF">2021-09-17T12:06:24Z</dcterms:created>
  <dcterms:modified xsi:type="dcterms:W3CDTF">2022-06-17T12:23:12Z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768ce0-ceaf-4778-8ab1-e65d26fe9939_Enabled">
    <vt:lpwstr>true</vt:lpwstr>
  </property>
  <property fmtid="{D5CDD505-2E9C-101B-9397-08002B2CF9AE}" pid="3" name="MSIP_Label_06768ce0-ceaf-4778-8ab1-e65d26fe9939_SetDate">
    <vt:lpwstr>2021-09-17T12:06:24Z</vt:lpwstr>
  </property>
  <property fmtid="{D5CDD505-2E9C-101B-9397-08002B2CF9AE}" pid="4" name="MSIP_Label_06768ce0-ceaf-4778-8ab1-e65d26fe9939_Method">
    <vt:lpwstr>Standard</vt:lpwstr>
  </property>
  <property fmtid="{D5CDD505-2E9C-101B-9397-08002B2CF9AE}" pid="5" name="MSIP_Label_06768ce0-ceaf-4778-8ab1-e65d26fe9939_Name">
    <vt:lpwstr>Begrenset - PROD</vt:lpwstr>
  </property>
  <property fmtid="{D5CDD505-2E9C-101B-9397-08002B2CF9AE}" pid="6" name="MSIP_Label_06768ce0-ceaf-4778-8ab1-e65d26fe9939_SiteId">
    <vt:lpwstr>3d50ddd4-00a1-4ab7-9788-decf14a8728f</vt:lpwstr>
  </property>
  <property fmtid="{D5CDD505-2E9C-101B-9397-08002B2CF9AE}" pid="7" name="MSIP_Label_06768ce0-ceaf-4778-8ab1-e65d26fe9939_ActionId">
    <vt:lpwstr>8f6eada9-baed-43d0-a0ff-3772257d8656</vt:lpwstr>
  </property>
  <property fmtid="{D5CDD505-2E9C-101B-9397-08002B2CF9AE}" pid="8" name="MSIP_Label_06768ce0-ceaf-4778-8ab1-e65d26fe9939_ContentBits">
    <vt:lpwstr>0</vt:lpwstr>
  </property>
  <property fmtid="{D5CDD505-2E9C-101B-9397-08002B2CF9AE}" pid="9" name="ContentTypeId">
    <vt:lpwstr>0x010100995C2B4C4FB38C458C1879C5E24A1119</vt:lpwstr>
  </property>
</Properties>
</file>