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8"/>
  <workbookPr/>
  <mc:AlternateContent xmlns:mc="http://schemas.openxmlformats.org/markup-compatibility/2006">
    <mc:Choice Requires="x15">
      <x15ac:absPath xmlns:x15ac="http://schemas.microsoft.com/office/spreadsheetml/2010/11/ac" url="https://dirfo.sharepoint.com/sites/Dataforvaltning/Shared Documents/Datavisualisering/Effekt- og klimakalkulatorer/Oversatte kalkulatorer Dansk Svensk Finsk/"/>
    </mc:Choice>
  </mc:AlternateContent>
  <xr:revisionPtr revIDLastSave="196" documentId="13_ncr:1_{3BF5C331-74A5-4E3D-8A26-C41ECC170A53}" xr6:coauthVersionLast="47" xr6:coauthVersionMax="47" xr10:uidLastSave="{3651DECF-7CA6-4964-A3F1-F31FDF374D4C}"/>
  <bookViews>
    <workbookView xWindow="-120" yWindow="-18120" windowWidth="29040" windowHeight="17520" xr2:uid="{00000000-000D-0000-FFFF-FFFF00000000}"/>
  </bookViews>
  <sheets>
    <sheet name="Introduktion" sheetId="14" r:id="rId1"/>
    <sheet name="Ditt klimatavtryck" sheetId="9" r:id="rId2"/>
    <sheet name="Klimatåtgärd" sheetId="11" r:id="rId3"/>
    <sheet name="Inköp och effekt" sheetId="15" r:id="rId4"/>
    <sheet name="Dataunderlag" sheetId="16" r:id="rId5"/>
    <sheet name="Dataunderlag (dolt vid användni" sheetId="4" state="hidden" r:id="rId6"/>
  </sheets>
  <externalReferences>
    <externalReference r:id="rId7"/>
  </externalReferences>
  <definedNames>
    <definedName name="Alle">'Dataunderlag (dolt vid användni'!$A$39:$A$44</definedName>
    <definedName name="Bordsskärm">'Dataunderlag (dolt vid användni'!$C$33:$C$36</definedName>
    <definedName name="Dataunderlag">'Dataunderlag (dolt vid användni'!$A$2:$L$36</definedName>
    <definedName name="Hovedkategorier">'Dataunderlag (dolt vid användni'!$B$2:$B$36</definedName>
    <definedName name="Konferensbord">'Dataunderlag (dolt vid användni'!$C$25:$C$27</definedName>
    <definedName name="Konferensstol">'Dataunderlag (dolt vid användni'!$C$7:$C$12</definedName>
    <definedName name="Kontorsstol">'Dataunderlag (dolt vid användni'!$C$2:$C$6</definedName>
    <definedName name="Loungestol">'Dataunderlag (dolt vid användni'!$C$23</definedName>
    <definedName name="Skåp_hylla">'Dataunderlag (dolt vid användni'!$C$28</definedName>
    <definedName name="Skärmvägg">'Dataunderlag (dolt vid användni'!$C$29:$C$32</definedName>
    <definedName name="Skrivbord">'Dataunderlag (dolt vid användni'!$C$24</definedName>
    <definedName name="Soffa">'Dataunderlag (dolt vid användni'!$C$14:$C$22</definedName>
    <definedName name="Tillägg">'Dataunderlag (dolt vid användni'!$G$40:$G$43</definedName>
    <definedName name="TiltakAlle">'Dataunderlag (dolt vid användni'!$A$39:$A$42</definedName>
    <definedName name="TiltakUtenReparasjon">'Dataunderlag (dolt vid användni'!$B$39:$B$41</definedName>
    <definedName name="UtenOmtrekking">'Dataunderlag (dolt vid användni'!$B$39:$B$42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6" i="9" l="1"/>
  <c r="E67" i="15"/>
  <c r="AA37" i="15"/>
  <c r="AB38" i="15" s="1"/>
  <c r="X36" i="15"/>
  <c r="V36" i="15"/>
  <c r="T36" i="15"/>
  <c r="R36" i="15"/>
  <c r="B31" i="9"/>
  <c r="E101" i="9"/>
  <c r="C101" i="9"/>
  <c r="C99" i="9"/>
  <c r="E98" i="9"/>
  <c r="E97" i="9"/>
  <c r="D94" i="9"/>
  <c r="E93" i="9"/>
  <c r="D93" i="9"/>
  <c r="C93" i="9"/>
  <c r="M22" i="11"/>
  <c r="M21" i="11"/>
  <c r="M20" i="11"/>
  <c r="M19" i="11"/>
  <c r="C42" i="4"/>
  <c r="C41" i="4"/>
  <c r="A36" i="4"/>
  <c r="A35" i="4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A7" i="4"/>
  <c r="A6" i="4"/>
  <c r="A5" i="4"/>
  <c r="A4" i="4"/>
  <c r="A3" i="4"/>
  <c r="D100" i="9" s="1"/>
  <c r="A2" i="4"/>
  <c r="E100" i="9" s="1"/>
  <c r="J27" i="4"/>
  <c r="J25" i="4" s="1"/>
  <c r="J26" i="4"/>
  <c r="L25" i="4"/>
  <c r="K25" i="4"/>
  <c r="I25" i="4"/>
  <c r="F25" i="4"/>
  <c r="E25" i="4"/>
  <c r="D25" i="4"/>
  <c r="H24" i="4"/>
  <c r="H23" i="4"/>
  <c r="G23" i="4"/>
  <c r="J22" i="4"/>
  <c r="H22" i="4"/>
  <c r="G22" i="4"/>
  <c r="J21" i="4"/>
  <c r="H21" i="4"/>
  <c r="G21" i="4"/>
  <c r="J20" i="4"/>
  <c r="H20" i="4"/>
  <c r="G20" i="4"/>
  <c r="G19" i="4"/>
  <c r="J18" i="4"/>
  <c r="H18" i="4"/>
  <c r="G18" i="4"/>
  <c r="J17" i="4"/>
  <c r="H17" i="4"/>
  <c r="G17" i="4"/>
  <c r="F16" i="4"/>
  <c r="J16" i="4" s="1"/>
  <c r="J15" i="4"/>
  <c r="H15" i="4"/>
  <c r="J14" i="4"/>
  <c r="H14" i="4"/>
  <c r="L13" i="4"/>
  <c r="K13" i="4"/>
  <c r="I13" i="4"/>
  <c r="E13" i="4"/>
  <c r="D13" i="4"/>
  <c r="J12" i="4"/>
  <c r="F12" i="4"/>
  <c r="H6" i="4"/>
  <c r="H5" i="4"/>
  <c r="H4" i="4"/>
  <c r="H3" i="4"/>
  <c r="H2" i="4"/>
  <c r="C94" i="9" l="1"/>
  <c r="D97" i="9"/>
  <c r="E94" i="9"/>
  <c r="C98" i="9"/>
  <c r="D101" i="9"/>
  <c r="D99" i="9"/>
  <c r="N26" i="11"/>
  <c r="N20" i="11" s="1" a="1"/>
  <c r="N20" i="11" s="1"/>
  <c r="D96" i="9"/>
  <c r="E99" i="9"/>
  <c r="C95" i="9"/>
  <c r="C100" i="9"/>
  <c r="D98" i="9"/>
  <c r="G13" i="4"/>
  <c r="E95" i="9"/>
  <c r="C96" i="9"/>
  <c r="E96" i="9"/>
  <c r="AA38" i="15"/>
  <c r="C97" i="9"/>
  <c r="H16" i="4"/>
  <c r="F19" i="4"/>
  <c r="N19" i="11" l="1" a="1"/>
  <c r="N19" i="11" s="1"/>
  <c r="N22" i="11" a="1"/>
  <c r="N22" i="11" s="1"/>
  <c r="N21" i="11" a="1"/>
  <c r="N21" i="11" s="1"/>
  <c r="H19" i="4"/>
  <c r="H13" i="4" s="1"/>
  <c r="F13" i="4"/>
  <c r="D95" i="9" s="1"/>
  <c r="J19" i="4"/>
  <c r="J13" i="4" s="1"/>
  <c r="I42" i="4" l="1"/>
  <c r="H42" i="4"/>
  <c r="A37" i="4"/>
  <c r="Q53" i="15"/>
  <c r="Z53" i="15" s="1"/>
  <c r="I52" i="15"/>
  <c r="J52" i="15" s="1"/>
  <c r="K52" i="15" s="1"/>
  <c r="M52" i="15" s="1" a="1"/>
  <c r="M52" i="15" s="1"/>
  <c r="I51" i="15"/>
  <c r="J51" i="15" s="1"/>
  <c r="K51" i="15" s="1"/>
  <c r="M51" i="15" s="1" a="1"/>
  <c r="M51" i="15" s="1"/>
  <c r="I50" i="15"/>
  <c r="J50" i="15" s="1"/>
  <c r="K50" i="15" s="1"/>
  <c r="M50" i="15" s="1" a="1"/>
  <c r="M50" i="15" s="1"/>
  <c r="I49" i="15"/>
  <c r="J49" i="15" s="1"/>
  <c r="K49" i="15" s="1"/>
  <c r="M49" i="15" s="1" a="1"/>
  <c r="M49" i="15" s="1"/>
  <c r="I48" i="15"/>
  <c r="J48" i="15" s="1"/>
  <c r="K48" i="15" s="1"/>
  <c r="M48" i="15" s="1" a="1"/>
  <c r="M48" i="15" s="1"/>
  <c r="I47" i="15"/>
  <c r="J47" i="15" s="1"/>
  <c r="K47" i="15" s="1"/>
  <c r="M47" i="15" s="1" a="1"/>
  <c r="M47" i="15" s="1"/>
  <c r="I46" i="15"/>
  <c r="J46" i="15" s="1"/>
  <c r="K46" i="15" s="1"/>
  <c r="I45" i="15"/>
  <c r="J45" i="15" s="1"/>
  <c r="K45" i="15" s="1"/>
  <c r="M45" i="15" s="1" a="1"/>
  <c r="M45" i="15" s="1"/>
  <c r="I44" i="15"/>
  <c r="J44" i="15" s="1"/>
  <c r="K44" i="15" s="1"/>
  <c r="M44" i="15" s="1" a="1"/>
  <c r="M44" i="15" s="1"/>
  <c r="I43" i="15"/>
  <c r="J43" i="15" s="1"/>
  <c r="K43" i="15" s="1"/>
  <c r="M43" i="15" s="1" a="1"/>
  <c r="M43" i="15" s="1"/>
  <c r="I42" i="15"/>
  <c r="J42" i="15" s="1"/>
  <c r="K42" i="15" s="1"/>
  <c r="M42" i="15" s="1" a="1"/>
  <c r="M42" i="15" s="1"/>
  <c r="I41" i="15"/>
  <c r="J41" i="15" s="1"/>
  <c r="K41" i="15" s="1"/>
  <c r="M41" i="15" s="1" a="1"/>
  <c r="M41" i="15" s="1"/>
  <c r="I40" i="15"/>
  <c r="J40" i="15" s="1"/>
  <c r="K40" i="15" s="1"/>
  <c r="M40" i="15" s="1" a="1"/>
  <c r="M40" i="15" s="1"/>
  <c r="I39" i="15"/>
  <c r="J39" i="15" s="1"/>
  <c r="K39" i="15" s="1"/>
  <c r="M39" i="15" s="1" a="1"/>
  <c r="M39" i="15" s="1"/>
  <c r="N24" i="11"/>
  <c r="E102" i="9"/>
  <c r="C107" i="9" s="1"/>
  <c r="G101" i="9"/>
  <c r="B101" i="9"/>
  <c r="F101" i="9" s="1"/>
  <c r="G100" i="9"/>
  <c r="B100" i="9"/>
  <c r="F100" i="9" s="1"/>
  <c r="G99" i="9"/>
  <c r="B99" i="9"/>
  <c r="F99" i="9" s="1"/>
  <c r="G98" i="9"/>
  <c r="B98" i="9"/>
  <c r="F98" i="9" s="1"/>
  <c r="G97" i="9"/>
  <c r="B97" i="9"/>
  <c r="F97" i="9" s="1"/>
  <c r="G96" i="9"/>
  <c r="B96" i="9"/>
  <c r="F96" i="9" s="1"/>
  <c r="G95" i="9"/>
  <c r="B95" i="9"/>
  <c r="F95" i="9" s="1"/>
  <c r="G94" i="9"/>
  <c r="B94" i="9"/>
  <c r="F94" i="9" s="1"/>
  <c r="I93" i="9"/>
  <c r="G93" i="9"/>
  <c r="D102" i="9"/>
  <c r="C108" i="9" s="1"/>
  <c r="C102" i="9"/>
  <c r="B93" i="9"/>
  <c r="F93" i="9" s="1"/>
  <c r="K92" i="9"/>
  <c r="P18" i="11" a="1"/>
  <c r="C173" i="15" l="1"/>
  <c r="M46" i="15" a="1"/>
  <c r="M46" i="15" s="1"/>
  <c r="F102" i="9"/>
  <c r="C109" i="9" s="1"/>
  <c r="P18" i="11"/>
  <c r="S49" i="15"/>
  <c r="AB49" i="15" s="1"/>
  <c r="H49" i="15" a="1"/>
  <c r="H49" i="15" s="1"/>
  <c r="N49" i="15" s="1"/>
  <c r="S41" i="15"/>
  <c r="AB41" i="15" s="1"/>
  <c r="H97" i="9"/>
  <c r="H94" i="9"/>
  <c r="H96" i="9"/>
  <c r="C177" i="15"/>
  <c r="B177" i="15"/>
  <c r="S50" i="15"/>
  <c r="AB50" i="15" s="1"/>
  <c r="T50" i="15"/>
  <c r="X50" i="15" s="1"/>
  <c r="L50" i="15"/>
  <c r="R50" i="15"/>
  <c r="AA50" i="15" s="1"/>
  <c r="H50" i="15" a="1"/>
  <c r="H50" i="15" s="1"/>
  <c r="N50" i="15" s="1"/>
  <c r="Q50" i="15"/>
  <c r="Z50" i="15" s="1"/>
  <c r="Q45" i="15"/>
  <c r="Z45" i="15" s="1"/>
  <c r="H45" i="15" a="1"/>
  <c r="H45" i="15" s="1"/>
  <c r="N45" i="15" s="1"/>
  <c r="R45" i="15"/>
  <c r="AA45" i="15" s="1"/>
  <c r="S45" i="15"/>
  <c r="AB45" i="15" s="1"/>
  <c r="C172" i="15"/>
  <c r="T45" i="15"/>
  <c r="G172" i="15" s="1"/>
  <c r="B172" i="15"/>
  <c r="L45" i="15"/>
  <c r="C166" i="15"/>
  <c r="R39" i="15"/>
  <c r="AA39" i="15" s="1"/>
  <c r="B166" i="15"/>
  <c r="Q39" i="15"/>
  <c r="T39" i="15"/>
  <c r="X39" i="15" s="1"/>
  <c r="H39" i="15" a="1"/>
  <c r="H39" i="15" s="1"/>
  <c r="N39" i="15" s="1"/>
  <c r="G166" i="15"/>
  <c r="S39" i="15"/>
  <c r="AB39" i="15" s="1"/>
  <c r="L39" i="15"/>
  <c r="Q52" i="15"/>
  <c r="Z52" i="15" s="1"/>
  <c r="H52" i="15" a="1"/>
  <c r="H52" i="15" s="1"/>
  <c r="N52" i="15" s="1"/>
  <c r="C179" i="15"/>
  <c r="S52" i="15"/>
  <c r="AB52" i="15" s="1"/>
  <c r="B179" i="15"/>
  <c r="T52" i="15"/>
  <c r="G179" i="15" s="1"/>
  <c r="L52" i="15"/>
  <c r="R52" i="15"/>
  <c r="AA52" i="15" s="1"/>
  <c r="C105" i="9"/>
  <c r="C169" i="15"/>
  <c r="B169" i="15"/>
  <c r="S42" i="15"/>
  <c r="AB42" i="15" s="1"/>
  <c r="T42" i="15"/>
  <c r="G169" i="15" s="1"/>
  <c r="L42" i="15"/>
  <c r="H42" i="15" a="1"/>
  <c r="H42" i="15" s="1"/>
  <c r="N42" i="15" s="1"/>
  <c r="R42" i="15"/>
  <c r="AA42" i="15" s="1"/>
  <c r="Q42" i="15"/>
  <c r="Z42" i="15" s="1"/>
  <c r="H44" i="15" a="1"/>
  <c r="H44" i="15" s="1"/>
  <c r="N44" i="15" s="1"/>
  <c r="S44" i="15"/>
  <c r="AB44" i="15" s="1"/>
  <c r="C171" i="15"/>
  <c r="B171" i="15"/>
  <c r="T44" i="15"/>
  <c r="G171" i="15" s="1"/>
  <c r="Q44" i="15"/>
  <c r="Z44" i="15" s="1"/>
  <c r="L44" i="15"/>
  <c r="R44" i="15"/>
  <c r="AA44" i="15" s="1"/>
  <c r="L48" i="15"/>
  <c r="T48" i="15"/>
  <c r="X48" i="15" s="1"/>
  <c r="R48" i="15"/>
  <c r="AA48" i="15" s="1"/>
  <c r="C175" i="15"/>
  <c r="Q48" i="15"/>
  <c r="Z48" i="15" s="1"/>
  <c r="S48" i="15"/>
  <c r="AB48" i="15" s="1"/>
  <c r="B175" i="15"/>
  <c r="H48" i="15" a="1"/>
  <c r="H48" i="15" s="1"/>
  <c r="N48" i="15" s="1"/>
  <c r="E174" i="15"/>
  <c r="C174" i="15"/>
  <c r="R47" i="15"/>
  <c r="AA47" i="15" s="1"/>
  <c r="B174" i="15"/>
  <c r="Q47" i="15"/>
  <c r="Z47" i="15" s="1"/>
  <c r="T47" i="15"/>
  <c r="G174" i="15" s="1"/>
  <c r="L47" i="15"/>
  <c r="H47" i="15" a="1"/>
  <c r="H47" i="15" s="1"/>
  <c r="P47" i="15" s="1"/>
  <c r="Y47" i="15" s="1"/>
  <c r="S47" i="15"/>
  <c r="AB47" i="15" s="1"/>
  <c r="L40" i="15"/>
  <c r="R40" i="15"/>
  <c r="AA40" i="15" s="1"/>
  <c r="Q40" i="15"/>
  <c r="Z40" i="15" s="1"/>
  <c r="C167" i="15"/>
  <c r="S40" i="15"/>
  <c r="AB40" i="15" s="1"/>
  <c r="B167" i="15"/>
  <c r="T40" i="15"/>
  <c r="G167" i="15" s="1"/>
  <c r="H40" i="15" a="1"/>
  <c r="H40" i="15" s="1"/>
  <c r="N40" i="15" s="1"/>
  <c r="H51" i="15" a="1"/>
  <c r="H51" i="15" s="1"/>
  <c r="N51" i="15" s="1"/>
  <c r="C178" i="15"/>
  <c r="B178" i="15"/>
  <c r="S51" i="15"/>
  <c r="AB51" i="15" s="1"/>
  <c r="T51" i="15"/>
  <c r="X51" i="15" s="1"/>
  <c r="L51" i="15"/>
  <c r="R51" i="15"/>
  <c r="AA51" i="15" s="1"/>
  <c r="Q51" i="15"/>
  <c r="Z51" i="15" s="1"/>
  <c r="C170" i="15"/>
  <c r="H43" i="15" a="1"/>
  <c r="H43" i="15" s="1"/>
  <c r="N43" i="15" s="1"/>
  <c r="B170" i="15"/>
  <c r="S43" i="15"/>
  <c r="AB43" i="15" s="1"/>
  <c r="T43" i="15"/>
  <c r="X43" i="15" s="1"/>
  <c r="L43" i="15"/>
  <c r="G170" i="15"/>
  <c r="R43" i="15"/>
  <c r="AA43" i="15" s="1"/>
  <c r="Q43" i="15"/>
  <c r="Z43" i="15" s="1"/>
  <c r="T46" i="15"/>
  <c r="X46" i="15" s="1"/>
  <c r="B168" i="15"/>
  <c r="B176" i="15"/>
  <c r="L46" i="15"/>
  <c r="H41" i="15" a="1"/>
  <c r="H41" i="15" s="1"/>
  <c r="S46" i="15"/>
  <c r="AB46" i="15" s="1"/>
  <c r="C168" i="15"/>
  <c r="C176" i="15"/>
  <c r="Q41" i="15"/>
  <c r="Z41" i="15" s="1"/>
  <c r="Q49" i="15"/>
  <c r="Z49" i="15" s="1"/>
  <c r="H46" i="15" a="1"/>
  <c r="H46" i="15" s="1"/>
  <c r="R49" i="15"/>
  <c r="AA49" i="15" s="1"/>
  <c r="G173" i="15"/>
  <c r="L41" i="15"/>
  <c r="L49" i="15"/>
  <c r="R46" i="15"/>
  <c r="AA46" i="15" s="1"/>
  <c r="R41" i="15"/>
  <c r="AA41" i="15" s="1"/>
  <c r="T41" i="15"/>
  <c r="G168" i="15" s="1"/>
  <c r="Q46" i="15"/>
  <c r="Z46" i="15" s="1"/>
  <c r="T49" i="15"/>
  <c r="G176" i="15" s="1"/>
  <c r="B173" i="15"/>
  <c r="H98" i="9"/>
  <c r="H93" i="9"/>
  <c r="H101" i="9"/>
  <c r="H100" i="9"/>
  <c r="H99" i="9"/>
  <c r="H95" i="9"/>
  <c r="X42" i="15" l="1"/>
  <c r="X40" i="15"/>
  <c r="N47" i="15"/>
  <c r="U47" i="15" s="1"/>
  <c r="V39" i="15"/>
  <c r="E166" i="15"/>
  <c r="X41" i="15"/>
  <c r="O47" i="15"/>
  <c r="W47" i="15" s="1"/>
  <c r="F174" i="15"/>
  <c r="X47" i="15"/>
  <c r="V47" i="15"/>
  <c r="D174" i="15"/>
  <c r="U45" i="15"/>
  <c r="F172" i="15"/>
  <c r="O45" i="15"/>
  <c r="W45" i="15" s="1"/>
  <c r="P45" i="15"/>
  <c r="Y45" i="15" s="1"/>
  <c r="X45" i="15"/>
  <c r="D172" i="15"/>
  <c r="E172" i="15"/>
  <c r="V45" i="15"/>
  <c r="D173" i="15"/>
  <c r="O46" i="15"/>
  <c r="W46" i="15" s="1"/>
  <c r="N46" i="15"/>
  <c r="C197" i="15" s="1"/>
  <c r="V46" i="15"/>
  <c r="E173" i="15"/>
  <c r="U43" i="15"/>
  <c r="F170" i="15"/>
  <c r="V43" i="15"/>
  <c r="D170" i="15"/>
  <c r="E170" i="15"/>
  <c r="P43" i="15"/>
  <c r="Y43" i="15" s="1"/>
  <c r="O43" i="15"/>
  <c r="W43" i="15" s="1"/>
  <c r="U42" i="15"/>
  <c r="F169" i="15"/>
  <c r="P42" i="15"/>
  <c r="Y42" i="15" s="1"/>
  <c r="E169" i="15"/>
  <c r="V42" i="15"/>
  <c r="O42" i="15"/>
  <c r="W42" i="15" s="1"/>
  <c r="D169" i="15"/>
  <c r="O41" i="15"/>
  <c r="W41" i="15" s="1"/>
  <c r="E168" i="15"/>
  <c r="N41" i="15"/>
  <c r="V41" i="15"/>
  <c r="D168" i="15"/>
  <c r="U40" i="15"/>
  <c r="F167" i="15"/>
  <c r="P40" i="15"/>
  <c r="Y40" i="15" s="1"/>
  <c r="D167" i="15"/>
  <c r="V40" i="15"/>
  <c r="E167" i="15"/>
  <c r="O40" i="15"/>
  <c r="W40" i="15" s="1"/>
  <c r="U39" i="15"/>
  <c r="F166" i="15"/>
  <c r="O39" i="15"/>
  <c r="W39" i="15" s="1"/>
  <c r="P39" i="15"/>
  <c r="Y39" i="15" s="1"/>
  <c r="D166" i="15"/>
  <c r="X49" i="15"/>
  <c r="G178" i="15"/>
  <c r="P52" i="15"/>
  <c r="Y52" i="15" s="1"/>
  <c r="X52" i="15"/>
  <c r="E176" i="15"/>
  <c r="G177" i="15"/>
  <c r="U52" i="15"/>
  <c r="F179" i="15"/>
  <c r="E179" i="15"/>
  <c r="V52" i="15"/>
  <c r="D179" i="15"/>
  <c r="O52" i="15"/>
  <c r="W52" i="15" s="1"/>
  <c r="U51" i="15"/>
  <c r="F178" i="15"/>
  <c r="O51" i="15"/>
  <c r="W51" i="15" s="1"/>
  <c r="P51" i="15"/>
  <c r="Y51" i="15" s="1"/>
  <c r="D178" i="15"/>
  <c r="V51" i="15"/>
  <c r="E178" i="15"/>
  <c r="U50" i="15"/>
  <c r="F177" i="15"/>
  <c r="E177" i="15"/>
  <c r="O50" i="15"/>
  <c r="W50" i="15" s="1"/>
  <c r="P50" i="15"/>
  <c r="Y50" i="15" s="1"/>
  <c r="V50" i="15"/>
  <c r="D177" i="15"/>
  <c r="U49" i="15"/>
  <c r="F176" i="15"/>
  <c r="D176" i="15"/>
  <c r="P49" i="15"/>
  <c r="Y49" i="15" s="1"/>
  <c r="O49" i="15"/>
  <c r="W49" i="15" s="1"/>
  <c r="V49" i="15"/>
  <c r="U48" i="15"/>
  <c r="F175" i="15"/>
  <c r="D175" i="15"/>
  <c r="E175" i="15"/>
  <c r="O48" i="15"/>
  <c r="W48" i="15" s="1"/>
  <c r="P48" i="15"/>
  <c r="Y48" i="15" s="1"/>
  <c r="G175" i="15"/>
  <c r="V48" i="15"/>
  <c r="U44" i="15"/>
  <c r="F171" i="15"/>
  <c r="O44" i="15"/>
  <c r="W44" i="15" s="1"/>
  <c r="E171" i="15"/>
  <c r="X44" i="15"/>
  <c r="P44" i="15"/>
  <c r="Y44" i="15" s="1"/>
  <c r="V44" i="15"/>
  <c r="D171" i="15"/>
  <c r="J100" i="9"/>
  <c r="K100" i="9" s="1"/>
  <c r="J101" i="9"/>
  <c r="K101" i="9" s="1"/>
  <c r="J93" i="9"/>
  <c r="K93" i="9" s="1"/>
  <c r="J94" i="9"/>
  <c r="K94" i="9" s="1"/>
  <c r="C67" i="15"/>
  <c r="C66" i="15"/>
  <c r="C190" i="15"/>
  <c r="C191" i="15" s="1"/>
  <c r="E191" i="15" s="1"/>
  <c r="Z39" i="15"/>
  <c r="J99" i="9"/>
  <c r="K99" i="9" s="1"/>
  <c r="J96" i="9"/>
  <c r="K96" i="9" s="1"/>
  <c r="J95" i="9"/>
  <c r="K95" i="9" s="1"/>
  <c r="J97" i="9"/>
  <c r="K97" i="9" s="1"/>
  <c r="J98" i="9"/>
  <c r="K98" i="9" s="1"/>
  <c r="AC38" i="15" a="1"/>
  <c r="C73" i="15" l="1"/>
  <c r="U46" i="15"/>
  <c r="F173" i="15"/>
  <c r="P46" i="15"/>
  <c r="Y46" i="15" s="1"/>
  <c r="U41" i="15"/>
  <c r="F168" i="15"/>
  <c r="P41" i="15"/>
  <c r="Y41" i="15" s="1"/>
  <c r="C69" i="15"/>
  <c r="C193" i="15"/>
  <c r="AC38" i="15"/>
  <c r="K102" i="9"/>
  <c r="E73" i="15" l="1"/>
  <c r="E197" i="1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<sst xmlns="http://schemas.openxmlformats.org/spreadsheetml/2006/main" count="386" uniqueCount="274">
  <si>
    <r>
      <rPr>
        <u/>
        <sz val="11"/>
        <color rgb="FF005072"/>
        <rFont val="Source Sans Pro"/>
        <family val="2"/>
      </rPr>
      <t>Hem!A1</t>
    </r>
  </si>
  <si>
    <r>
      <rPr>
        <u/>
        <sz val="11"/>
        <color rgb="FF005072"/>
        <rFont val="Source Sans Pro"/>
        <family val="2"/>
      </rPr>
      <t>Introduktion!A1</t>
    </r>
  </si>
  <si>
    <r>
      <rPr>
        <b/>
        <sz val="24"/>
        <color rgb="FF002E49"/>
        <rFont val="Source Sans Pro"/>
        <family val="2"/>
      </rPr>
      <t>Antal anställda</t>
    </r>
  </si>
  <si>
    <r>
      <rPr>
        <b/>
        <sz val="24"/>
        <color rgb="FF002E49"/>
        <rFont val="Source Sans Pro"/>
        <family val="2"/>
      </rPr>
      <t>Huvudkategori</t>
    </r>
  </si>
  <si>
    <r>
      <rPr>
        <b/>
        <sz val="24"/>
        <color rgb="FF002E49"/>
        <rFont val="Source Sans Pro"/>
        <family val="2"/>
      </rPr>
      <t>Antal enheter</t>
    </r>
  </si>
  <si>
    <r>
      <rPr>
        <sz val="18"/>
        <color rgb="FF002E49"/>
        <rFont val="Source Sans Pro"/>
        <family val="2"/>
      </rPr>
      <t xml:space="preserve">Kontorsstol </t>
    </r>
  </si>
  <si>
    <r>
      <rPr>
        <sz val="18"/>
        <color rgb="FF002E49"/>
        <rFont val="Source Sans Pro"/>
        <family val="2"/>
      </rPr>
      <t xml:space="preserve">Konferensstol </t>
    </r>
  </si>
  <si>
    <r>
      <rPr>
        <sz val="18"/>
        <color rgb="FF002E49"/>
        <rFont val="Source Sans Pro"/>
        <family val="2"/>
      </rPr>
      <t xml:space="preserve">Loungestol </t>
    </r>
  </si>
  <si>
    <r>
      <rPr>
        <sz val="18"/>
        <color rgb="FF002E49"/>
        <rFont val="Source Sans Pro"/>
        <family val="2"/>
      </rPr>
      <t xml:space="preserve">Skrivbord </t>
    </r>
  </si>
  <si>
    <r>
      <rPr>
        <sz val="18"/>
        <color rgb="FF002E49"/>
        <rFont val="Source Sans Pro"/>
        <family val="2"/>
      </rPr>
      <t xml:space="preserve">Konferensbord </t>
    </r>
  </si>
  <si>
    <r>
      <rPr>
        <sz val="18"/>
        <color rgb="FF002E49"/>
        <rFont val="Source Sans Pro"/>
        <family val="2"/>
      </rPr>
      <t xml:space="preserve">Skåp_hylla </t>
    </r>
  </si>
  <si>
    <r>
      <rPr>
        <sz val="18"/>
        <color rgb="FF002E49"/>
        <rFont val="Source Sans Pro"/>
        <family val="2"/>
      </rPr>
      <t xml:space="preserve">Skärmvägg </t>
    </r>
  </si>
  <si>
    <r>
      <rPr>
        <sz val="18"/>
        <color rgb="FF002E49"/>
        <rFont val="Source Sans Pro"/>
        <family val="2"/>
      </rPr>
      <t xml:space="preserve">Bordsskärm </t>
    </r>
  </si>
  <si>
    <t>Avtryck, per år [kg CO2-ekv]</t>
  </si>
  <si>
    <r>
      <rPr>
        <b/>
        <i/>
        <sz val="16"/>
        <color rgb="FF00284B"/>
        <rFont val="Source Sans Pro"/>
        <family val="2"/>
      </rPr>
      <t>ALLT I GRÅTT SKA DÖLJAS (används för att göra diagram)</t>
    </r>
  </si>
  <si>
    <r>
      <rPr>
        <b/>
        <sz val="16"/>
        <color rgb="FFFFFFFF"/>
        <rFont val="Source Sans Pro"/>
        <family val="2"/>
      </rPr>
      <t>Kategori</t>
    </r>
  </si>
  <si>
    <r>
      <rPr>
        <b/>
        <sz val="16"/>
        <color rgb="FFFFFFFF"/>
        <rFont val="Source Sans Pro"/>
        <family val="2"/>
      </rPr>
      <t>Avtryck, per år [kg CO2-ekv]</t>
    </r>
  </si>
  <si>
    <t>Kostnad per år [NOK]</t>
  </si>
  <si>
    <r>
      <rPr>
        <b/>
        <sz val="16"/>
        <color rgb="FFFFFFFF"/>
        <rFont val="Source Sans Pro"/>
        <family val="2"/>
      </rPr>
      <t>Avtryck, per anställd (totalt) [kg CO2-ekv]</t>
    </r>
  </si>
  <si>
    <r>
      <rPr>
        <b/>
        <sz val="16"/>
        <color rgb="FFFFFFFF"/>
        <rFont val="Source Sans Pro"/>
        <family val="2"/>
      </rPr>
      <t>Avtryck, per anställd per år [kg CO2-ekv]</t>
    </r>
  </si>
  <si>
    <r>
      <rPr>
        <sz val="11"/>
        <color rgb="FF00284B"/>
        <rFont val="Source Sans Pro"/>
        <family val="2"/>
      </rPr>
      <t>Vald serie</t>
    </r>
  </si>
  <si>
    <r>
      <rPr>
        <sz val="11"/>
        <color rgb="FF00284B"/>
        <rFont val="Source Sans Pro"/>
        <family val="2"/>
      </rPr>
      <t>Rangordning</t>
    </r>
  </si>
  <si>
    <r>
      <rPr>
        <sz val="11"/>
        <color rgb="FF00284B"/>
        <rFont val="Source Sans Pro"/>
        <family val="2"/>
      </rPr>
      <t>Kategori</t>
    </r>
  </si>
  <si>
    <r>
      <rPr>
        <sz val="16"/>
        <color rgb="FF002E49"/>
        <rFont val="Source Sans Pro"/>
        <family val="2"/>
      </rPr>
      <t>Totalt</t>
    </r>
  </si>
  <si>
    <r>
      <rPr>
        <sz val="11"/>
        <color rgb="FF00284B"/>
        <rFont val="Source Sans Pro"/>
        <family val="2"/>
      </rPr>
      <t>Totalt</t>
    </r>
  </si>
  <si>
    <r>
      <rPr>
        <sz val="16"/>
        <color rgb="FF00284B"/>
        <rFont val="Source Sans Pro"/>
        <family val="2"/>
      </rPr>
      <t>Klimatavtryck från möbler per år</t>
    </r>
  </si>
  <si>
    <r>
      <rPr>
        <sz val="16"/>
        <color rgb="FF00284B"/>
        <rFont val="Source Sans Pro"/>
        <family val="2"/>
      </rPr>
      <t>Tur/retur Oslo Trondheim</t>
    </r>
  </si>
  <si>
    <r>
      <rPr>
        <sz val="16"/>
        <color rgb="FF00284B"/>
        <rFont val="Source Sans Pro"/>
        <family val="2"/>
      </rPr>
      <t>Avtryck från möbler per anställd</t>
    </r>
  </si>
  <si>
    <r>
      <rPr>
        <sz val="16"/>
        <color rgb="FF00284B"/>
        <rFont val="Source Sans Pro"/>
        <family val="2"/>
      </rPr>
      <t>Totalkostnader per år</t>
    </r>
  </si>
  <si>
    <r>
      <rPr>
        <sz val="16"/>
        <color rgb="FF00284B"/>
        <rFont val="Source Sans Pro"/>
        <family val="2"/>
      </rPr>
      <t>Avtryck från möbler, per anställd per år</t>
    </r>
  </si>
  <si>
    <r>
      <rPr>
        <sz val="11"/>
        <color theme="0"/>
        <rFont val="Source Sans Pro"/>
        <family val="2"/>
      </rPr>
      <t>(Döljs) --&gt;</t>
    </r>
  </si>
  <si>
    <r>
      <rPr>
        <sz val="11"/>
        <color theme="0"/>
        <rFont val="Source Sans Pro"/>
        <family val="2"/>
      </rPr>
      <t>Åtgärd</t>
    </r>
  </si>
  <si>
    <r>
      <rPr>
        <sz val="11"/>
        <color theme="0"/>
        <rFont val="Source Sans Pro"/>
        <family val="2"/>
      </rPr>
      <t>Klimatavtryck per år per enhet</t>
    </r>
  </si>
  <si>
    <r>
      <rPr>
        <b/>
        <sz val="20"/>
        <color rgb="FF002E49"/>
        <rFont val="Source Sans Pro"/>
        <family val="2"/>
      </rPr>
      <t>Kategori</t>
    </r>
  </si>
  <si>
    <t xml:space="preserve">Kontorsstol </t>
  </si>
  <si>
    <r>
      <rPr>
        <b/>
        <sz val="20"/>
        <color rgb="FF002E49"/>
        <rFont val="Source Sans Pro"/>
        <family val="2"/>
      </rPr>
      <t>Underkategori</t>
    </r>
  </si>
  <si>
    <t>Genomsnitt</t>
  </si>
  <si>
    <r>
      <rPr>
        <sz val="11"/>
        <color theme="0"/>
        <rFont val="Source Sans Pro"/>
        <family val="2"/>
      </rPr>
      <t>Ogiltig underkategori vald</t>
    </r>
  </si>
  <si>
    <r>
      <rPr>
        <i/>
        <sz val="18"/>
        <color rgb="FFFFFFFF"/>
        <rFont val="Source Sans Pro"/>
        <family val="2"/>
      </rPr>
      <t>Du har valt en ogiltig underkategori. Beräkningen visas för underkategorin för genomsnitt</t>
    </r>
  </si>
  <si>
    <r>
      <rPr>
        <sz val="11"/>
        <color theme="0"/>
        <rFont val="Source Sans Pro"/>
        <family val="2"/>
      </rPr>
      <t>Åsidosättande om ogiltig underkategori har valts</t>
    </r>
  </si>
  <si>
    <r>
      <rPr>
        <b/>
        <sz val="20"/>
        <color rgb="FFF6F6F6"/>
        <rFont val="Source Sans Pro"/>
        <family val="2"/>
      </rPr>
      <t>En eller flera av de valda underkategorierna finns inte för den valda huvudkategorin – ändra underkategorin för att få en giltig beräkning</t>
    </r>
  </si>
  <si>
    <r>
      <rPr>
        <i/>
        <sz val="18"/>
        <color rgb="FF000000"/>
        <rFont val="Source Sans Pro"/>
        <family val="2"/>
      </rPr>
      <t xml:space="preserve">Här ser du effekten per åtgärd </t>
    </r>
  </si>
  <si>
    <r>
      <rPr>
        <b/>
        <sz val="20"/>
        <color rgb="FF002E49"/>
        <rFont val="Source Sans Pro"/>
        <family val="2"/>
      </rPr>
      <t>Huvudkategori</t>
    </r>
  </si>
  <si>
    <r>
      <rPr>
        <b/>
        <sz val="20"/>
        <color rgb="FF002E49"/>
        <rFont val="Source Sans Pro"/>
        <family val="2"/>
      </rPr>
      <t>Tillägg</t>
    </r>
  </si>
  <si>
    <r>
      <rPr>
        <b/>
        <sz val="20"/>
        <color rgb="FF002E49"/>
        <rFont val="Source Sans Pro"/>
        <family val="2"/>
      </rPr>
      <t>Antal</t>
    </r>
  </si>
  <si>
    <r>
      <rPr>
        <b/>
        <sz val="20"/>
        <color rgb="FF002E49"/>
        <rFont val="Source Sans Pro"/>
        <family val="2"/>
      </rPr>
      <t>Åtgärd</t>
    </r>
  </si>
  <si>
    <r>
      <rPr>
        <b/>
        <sz val="20"/>
        <color rgb="FF002E49"/>
        <rFont val="Source Sans Pro"/>
        <family val="2"/>
      </rPr>
      <t xml:space="preserve">Pris </t>
    </r>
    <r>
      <rPr>
        <i/>
        <sz val="20"/>
        <color rgb="FF002E49"/>
        <rFont val="Source Sans Pro (Brødtekst)"/>
        <family val="2"/>
      </rPr>
      <t>(beräknas automatiskt om det inte fylls i)</t>
    </r>
  </si>
  <si>
    <r>
      <rPr>
        <b/>
        <sz val="20"/>
        <color rgb="FF002E49"/>
        <rFont val="Source Sans Pro"/>
        <family val="2"/>
      </rPr>
      <t>Pris per st. för att utföra åtgärden (uppskattat)</t>
    </r>
  </si>
  <si>
    <r>
      <rPr>
        <b/>
        <sz val="20"/>
        <color rgb="FFF8F8F8"/>
        <rFont val="Source Sans Pro"/>
        <family val="2"/>
      </rPr>
      <t>Unikt ID</t>
    </r>
  </si>
  <si>
    <r>
      <rPr>
        <b/>
        <sz val="20"/>
        <color rgb="FFF8F8F8"/>
        <rFont val="Source Sans Pro"/>
        <family val="2"/>
      </rPr>
      <t>Giltig underkategori</t>
    </r>
  </si>
  <si>
    <r>
      <rPr>
        <b/>
        <sz val="20"/>
        <color rgb="FFF8F8F8"/>
        <rFont val="Source Sans Pro"/>
        <family val="2"/>
      </rPr>
      <t>Data ifyllda</t>
    </r>
  </si>
  <si>
    <r>
      <rPr>
        <b/>
        <sz val="20"/>
        <color rgb="FFF8F8F8"/>
        <rFont val="Source Sans Pro"/>
        <family val="2"/>
      </rPr>
      <t>Livslängd (dold)</t>
    </r>
  </si>
  <si>
    <r>
      <rPr>
        <b/>
        <sz val="20"/>
        <color rgb="FF002E49"/>
        <rFont val="Source Sans Pro"/>
        <family val="2"/>
      </rPr>
      <t>Avtryck, totalt [kg CO2-ekv]</t>
    </r>
  </si>
  <si>
    <t>Kostnad, totalt [NOK]</t>
  </si>
  <si>
    <r>
      <rPr>
        <b/>
        <sz val="20"/>
        <color rgb="FF002E49"/>
        <rFont val="Source Sans Pro"/>
        <family val="2"/>
      </rPr>
      <t>Avtryck, årligt [kg CO2-ekv]</t>
    </r>
  </si>
  <si>
    <t>Kostnad, årlig [NOK]</t>
  </si>
  <si>
    <r>
      <rPr>
        <b/>
        <sz val="11"/>
        <color rgb="FFF8F8F8"/>
        <rFont val="Source Sans Pro"/>
        <family val="2"/>
      </rPr>
      <t>Inköp</t>
    </r>
  </si>
  <si>
    <r>
      <rPr>
        <sz val="11"/>
        <color rgb="FFF8F8F8"/>
        <rFont val="Source Sans Pro"/>
        <family val="2"/>
      </rPr>
      <t>Avtryck, totalt [kg CO2-ekv] Utan åtgärd</t>
    </r>
  </si>
  <si>
    <r>
      <rPr>
        <sz val="11"/>
        <color rgb="FFF8F8F8"/>
        <rFont val="Source Sans Pro"/>
        <family val="2"/>
      </rPr>
      <t>Avtryck, totalt [kg CO2-ekv] Med åtgärd</t>
    </r>
  </si>
  <si>
    <t>Kostnad, totalt [NOK] Utan åtgärd</t>
  </si>
  <si>
    <t>Kostnad, totalt [NOK] Med åtgärd</t>
  </si>
  <si>
    <r>
      <rPr>
        <sz val="11"/>
        <color rgb="FFF8F8F8"/>
        <rFont val="Source Sans Pro"/>
        <family val="2"/>
      </rPr>
      <t>Avtryck, årligt [kg CO2-ekv] Utan åtgärd</t>
    </r>
  </si>
  <si>
    <r>
      <rPr>
        <sz val="11"/>
        <color rgb="FFF8F8F8"/>
        <rFont val="Source Sans Pro"/>
        <family val="2"/>
      </rPr>
      <t>Avtryck, årligt [kg CO2-ekv] Med åtgärd</t>
    </r>
  </si>
  <si>
    <t>Kostnad, årlig [NOK] Utan åtgärd</t>
  </si>
  <si>
    <t>Kostnad, årlig [NOK] Med åtgärd</t>
  </si>
  <si>
    <r>
      <rPr>
        <sz val="11"/>
        <color rgb="FFF8F8F8"/>
        <rFont val="Source Sans Pro"/>
        <family val="2"/>
      </rPr>
      <t>Inköp</t>
    </r>
  </si>
  <si>
    <r>
      <rPr>
        <sz val="11"/>
        <color rgb="FFF6F6F6"/>
        <rFont val="Source Sans Pro"/>
        <family val="2"/>
      </rPr>
      <t>MOLLY, fyll i bakgrunden här så sätter vi in åtgärderna på slutet</t>
    </r>
  </si>
  <si>
    <r>
      <rPr>
        <sz val="14"/>
        <color rgb="FFF8F8F8"/>
        <rFont val="Source Sans Pro"/>
        <family val="2"/>
      </rPr>
      <t xml:space="preserve">Total minskning: </t>
    </r>
  </si>
  <si>
    <r>
      <rPr>
        <sz val="14"/>
        <color rgb="FFF8F8F8"/>
        <rFont val="Source Sans Pro"/>
        <family val="2"/>
      </rPr>
      <t>kg CO2-ekv jämfört med att köpa allt nytt (totalt)</t>
    </r>
  </si>
  <si>
    <r>
      <rPr>
        <sz val="14"/>
        <color rgb="FFF8F8F8"/>
        <rFont val="Source Sans Pro"/>
        <family val="2"/>
      </rPr>
      <t>Detta motsvarar</t>
    </r>
  </si>
  <si>
    <r>
      <rPr>
        <sz val="14"/>
        <color rgb="FFF8F8F8"/>
        <rFont val="Source Sans Pro"/>
        <family val="2"/>
      </rPr>
      <t xml:space="preserve">passagerarkilometer med flyg, vilket är </t>
    </r>
  </si>
  <si>
    <r>
      <rPr>
        <sz val="14"/>
        <color rgb="FFF8F8F8"/>
        <rFont val="Source Sans Pro"/>
        <family val="2"/>
      </rPr>
      <t>tur och retur-resa Oslo–Trondheim</t>
    </r>
  </si>
  <si>
    <r>
      <rPr>
        <sz val="14"/>
        <color rgb="FFF8F8F8"/>
        <rFont val="Source Sans Pro"/>
        <family val="2"/>
      </rPr>
      <t xml:space="preserve">Årlig minskning: </t>
    </r>
  </si>
  <si>
    <r>
      <rPr>
        <sz val="14"/>
        <color rgb="FFF8F8F8"/>
        <rFont val="Source Sans Pro"/>
        <family val="2"/>
      </rPr>
      <t>kg CO2-ekv jämfört med att köpa allt nytt (årligen)</t>
    </r>
  </si>
  <si>
    <r>
      <rPr>
        <sz val="14"/>
        <color rgb="FFF8F8F8"/>
        <rFont val="Source Sans Pro"/>
        <family val="2"/>
      </rPr>
      <t>kr totalt, eller</t>
    </r>
  </si>
  <si>
    <r>
      <rPr>
        <sz val="14"/>
        <color rgb="FFF8F8F8"/>
        <rFont val="Source Sans Pro"/>
        <family val="2"/>
      </rPr>
      <t>kr per år, jämfört med att köpa allt nytt</t>
    </r>
  </si>
  <si>
    <t>Avtryck, totalt [kg CO2-ekv]</t>
  </si>
  <si>
    <r>
      <rPr>
        <i/>
        <sz val="14"/>
        <color rgb="FFFFFFFF"/>
        <rFont val="Source Sans Pro"/>
        <family val="2"/>
      </rPr>
      <t xml:space="preserve">Detaljerade resultat visas i denna tabell. </t>
    </r>
  </si>
  <si>
    <r>
      <rPr>
        <b/>
        <sz val="20"/>
        <color rgb="FFF8F8F8"/>
        <rFont val="Source Sans Pro"/>
        <family val="2"/>
      </rPr>
      <t>Inköp</t>
    </r>
  </si>
  <si>
    <r>
      <rPr>
        <b/>
        <sz val="20"/>
        <color rgb="FFF8F8F8"/>
        <rFont val="Source Sans Pro"/>
        <family val="2"/>
      </rPr>
      <t>Antal</t>
    </r>
  </si>
  <si>
    <r>
      <rPr>
        <b/>
        <sz val="20"/>
        <color rgb="FFF8F8F8"/>
        <rFont val="Source Sans Pro"/>
        <family val="2"/>
      </rPr>
      <t>Avtryck, totalt [kg CO2-ekv] - med åtgärd</t>
    </r>
  </si>
  <si>
    <r>
      <rPr>
        <b/>
        <sz val="20"/>
        <color rgb="FFF8F8F8"/>
        <rFont val="Source Sans Pro"/>
        <family val="2"/>
      </rPr>
      <t>Med åtgärd</t>
    </r>
  </si>
  <si>
    <r>
      <rPr>
        <b/>
        <sz val="20"/>
        <color rgb="FFF8F8F8"/>
        <rFont val="Source Sans Pro"/>
        <family val="2"/>
      </rPr>
      <t>Allt nytt</t>
    </r>
  </si>
  <si>
    <r>
      <rPr>
        <sz val="11"/>
        <color rgb="FF00284B"/>
        <rFont val="Source Sans Pro"/>
        <family val="2"/>
      </rPr>
      <t>DÖLJS</t>
    </r>
  </si>
  <si>
    <r>
      <rPr>
        <sz val="14"/>
        <color rgb="FF00284B"/>
        <rFont val="Source Sans Pro"/>
        <family val="2"/>
      </rPr>
      <t xml:space="preserve">Total minskning: </t>
    </r>
  </si>
  <si>
    <r>
      <rPr>
        <sz val="14"/>
        <color rgb="FF00284B"/>
        <rFont val="Source Sans Pro"/>
        <family val="2"/>
      </rPr>
      <t>kg CO2-ekv jämfört med att köpa allt nytt (totalt)</t>
    </r>
  </si>
  <si>
    <r>
      <rPr>
        <sz val="14"/>
        <color rgb="FF00284B"/>
        <rFont val="Source Sans Pro"/>
        <family val="2"/>
      </rPr>
      <t>Detta motsvarar</t>
    </r>
  </si>
  <si>
    <r>
      <rPr>
        <sz val="14"/>
        <color rgb="FF00284B"/>
        <rFont val="Source Sans Pro"/>
        <family val="2"/>
      </rPr>
      <t xml:space="preserve">passagerarkilometer med flyg, vilket är </t>
    </r>
  </si>
  <si>
    <r>
      <rPr>
        <sz val="14"/>
        <color rgb="FF00284B"/>
        <rFont val="Source Sans Pro"/>
        <family val="2"/>
      </rPr>
      <t>tur och retur-resa Oslo–Trondheim</t>
    </r>
  </si>
  <si>
    <r>
      <rPr>
        <sz val="14"/>
        <color rgb="FF00284B"/>
        <rFont val="Source Sans Pro"/>
        <family val="2"/>
      </rPr>
      <t xml:space="preserve">Årlig minskning: </t>
    </r>
  </si>
  <si>
    <r>
      <rPr>
        <sz val="14"/>
        <color rgb="FF00284B"/>
        <rFont val="Source Sans Pro"/>
        <family val="2"/>
      </rPr>
      <t>kg CO2-ekv jämfört med att köpa allt nytt (årligen)</t>
    </r>
  </si>
  <si>
    <r>
      <rPr>
        <b/>
        <sz val="16"/>
        <color rgb="FF00284B"/>
        <rFont val="Source Sans Pro"/>
        <family val="2"/>
      </rPr>
      <t>Dessutom sparar du pengar – vi uppskattar att du sparar</t>
    </r>
  </si>
  <si>
    <r>
      <rPr>
        <sz val="14"/>
        <color rgb="FF00284B"/>
        <rFont val="Source Sans Pro"/>
        <family val="2"/>
      </rPr>
      <t>kr totalt, eller</t>
    </r>
  </si>
  <si>
    <r>
      <rPr>
        <sz val="14"/>
        <color rgb="FF00284B"/>
        <rFont val="Source Sans Pro"/>
        <family val="2"/>
      </rPr>
      <t>kr per år, jämfört med att köpa allt nytt</t>
    </r>
  </si>
  <si>
    <r>
      <rPr>
        <b/>
        <sz val="20"/>
        <color rgb="FF002E49"/>
        <rFont val="Source Sans Pro"/>
        <family val="2"/>
      </rPr>
      <t>Livslängd [år]</t>
    </r>
  </si>
  <si>
    <r>
      <rPr>
        <b/>
        <sz val="20"/>
        <color rgb="FF002E49"/>
        <rFont val="Source Sans Pro"/>
        <family val="2"/>
      </rPr>
      <t>kg CO2-ekv per produkt</t>
    </r>
  </si>
  <si>
    <r>
      <rPr>
        <b/>
        <sz val="20"/>
        <color rgb="FF002E49"/>
        <rFont val="Source Sans Pro"/>
        <family val="2"/>
      </rPr>
      <t>Pris att köpa nytt [NOK exkl. moms]</t>
    </r>
  </si>
  <si>
    <r>
      <rPr>
        <sz val="20"/>
        <color rgb="FF000000"/>
        <rFont val="Source Sans Pro"/>
        <family val="2"/>
      </rPr>
      <t xml:space="preserve">Kontorsstol </t>
    </r>
  </si>
  <si>
    <r>
      <rPr>
        <sz val="20"/>
        <color rgb="FF000000"/>
        <rFont val="Source Sans Pro"/>
        <family val="2"/>
      </rPr>
      <t>Genomsnittlig produkt</t>
    </r>
  </si>
  <si>
    <r>
      <rPr>
        <sz val="20"/>
        <color rgb="FF000000"/>
        <rFont val="Source Sans Pro"/>
        <family val="2"/>
      </rPr>
      <t>61,11</t>
    </r>
  </si>
  <si>
    <r>
      <rPr>
        <sz val="20"/>
        <color rgb="FF000000"/>
        <rFont val="Source Sans Pro"/>
        <family val="2"/>
      </rPr>
      <t>6 000</t>
    </r>
  </si>
  <si>
    <r>
      <rPr>
        <sz val="20"/>
        <color rgb="FF000000"/>
        <rFont val="Source Sans Pro"/>
        <family val="2"/>
      </rPr>
      <t>Polyester på hela</t>
    </r>
  </si>
  <si>
    <r>
      <rPr>
        <sz val="20"/>
        <color rgb="FF000000"/>
        <rFont val="Source Sans Pro"/>
        <family val="2"/>
      </rPr>
      <t>65,64</t>
    </r>
  </si>
  <si>
    <r>
      <rPr>
        <sz val="20"/>
        <color rgb="FF000000"/>
        <rFont val="Source Sans Pro"/>
        <family val="2"/>
      </rPr>
      <t>Polyester på sätet</t>
    </r>
  </si>
  <si>
    <r>
      <rPr>
        <sz val="20"/>
        <color rgb="FF000000"/>
        <rFont val="Source Sans Pro"/>
        <family val="2"/>
      </rPr>
      <t>54,28</t>
    </r>
  </si>
  <si>
    <r>
      <rPr>
        <sz val="20"/>
        <color rgb="FF000000"/>
        <rFont val="Source Sans Pro"/>
        <family val="2"/>
      </rPr>
      <t>Ull på hela</t>
    </r>
  </si>
  <si>
    <r>
      <rPr>
        <sz val="20"/>
        <color rgb="FF000000"/>
        <rFont val="Source Sans Pro"/>
        <family val="2"/>
      </rPr>
      <t>76,63</t>
    </r>
  </si>
  <si>
    <r>
      <rPr>
        <sz val="20"/>
        <color rgb="FF000000"/>
        <rFont val="Source Sans Pro"/>
        <family val="2"/>
      </rPr>
      <t>7 000</t>
    </r>
  </si>
  <si>
    <r>
      <rPr>
        <sz val="20"/>
        <color rgb="FF000000"/>
        <rFont val="Source Sans Pro"/>
        <family val="2"/>
      </rPr>
      <t>Ull på sätet</t>
    </r>
  </si>
  <si>
    <r>
      <rPr>
        <sz val="20"/>
        <color rgb="FF000000"/>
        <rFont val="Source Sans Pro"/>
        <family val="2"/>
      </rPr>
      <t>58,59</t>
    </r>
  </si>
  <si>
    <r>
      <rPr>
        <sz val="20"/>
        <color rgb="FF000000"/>
        <rFont val="Source Sans Pro"/>
        <family val="2"/>
      </rPr>
      <t xml:space="preserve">Konferensstol </t>
    </r>
  </si>
  <si>
    <r>
      <rPr>
        <sz val="20"/>
        <color rgb="FF000000"/>
        <rFont val="Source Sans Pro"/>
        <family val="2"/>
      </rPr>
      <t>23,7</t>
    </r>
  </si>
  <si>
    <r>
      <rPr>
        <sz val="20"/>
        <color rgb="FF000000"/>
        <rFont val="Source Sans Pro"/>
        <family val="2"/>
      </rPr>
      <t>2 600</t>
    </r>
  </si>
  <si>
    <r>
      <rPr>
        <sz val="20"/>
        <color rgb="FF000000"/>
        <rFont val="Source Sans Pro"/>
        <family val="2"/>
      </rPr>
      <t>Metallben, plastsäte</t>
    </r>
  </si>
  <si>
    <r>
      <rPr>
        <sz val="20"/>
        <color rgb="FF000000"/>
        <rFont val="Source Sans Pro"/>
        <family val="2"/>
      </rPr>
      <t>25,1</t>
    </r>
  </si>
  <si>
    <r>
      <rPr>
        <sz val="20"/>
        <color rgb="FF000000"/>
        <rFont val="Source Sans Pro"/>
        <family val="2"/>
      </rPr>
      <t>1 500</t>
    </r>
  </si>
  <si>
    <r>
      <rPr>
        <sz val="20"/>
        <color rgb="FF000000"/>
        <rFont val="Source Sans Pro"/>
        <family val="2"/>
      </rPr>
      <t>Metallben, tygsäte</t>
    </r>
  </si>
  <si>
    <r>
      <rPr>
        <sz val="20"/>
        <color rgb="FF000000"/>
        <rFont val="Source Sans Pro"/>
        <family val="2"/>
      </rPr>
      <t>32,19</t>
    </r>
  </si>
  <si>
    <r>
      <rPr>
        <sz val="20"/>
        <color rgb="FF000000"/>
        <rFont val="Source Sans Pro"/>
        <family val="2"/>
      </rPr>
      <t>2 000</t>
    </r>
  </si>
  <si>
    <r>
      <rPr>
        <sz val="20"/>
        <color rgb="FF000000"/>
        <rFont val="Source Sans Pro"/>
        <family val="2"/>
      </rPr>
      <t>Metallben, träsäte</t>
    </r>
  </si>
  <si>
    <r>
      <rPr>
        <sz val="20"/>
        <color rgb="FF000000"/>
        <rFont val="Source Sans Pro"/>
        <family val="2"/>
      </rPr>
      <t>15,43</t>
    </r>
  </si>
  <si>
    <r>
      <rPr>
        <sz val="20"/>
        <color rgb="FF000000"/>
        <rFont val="Source Sans Pro"/>
        <family val="2"/>
      </rPr>
      <t>2 500</t>
    </r>
  </si>
  <si>
    <r>
      <rPr>
        <sz val="20"/>
        <color rgb="FF000000"/>
        <rFont val="Source Sans Pro"/>
        <family val="2"/>
      </rPr>
      <t>Träben, tygsäte</t>
    </r>
  </si>
  <si>
    <r>
      <rPr>
        <sz val="20"/>
        <color rgb="FF000000"/>
        <rFont val="Source Sans Pro"/>
        <family val="2"/>
      </rPr>
      <t>32,39</t>
    </r>
  </si>
  <si>
    <r>
      <rPr>
        <sz val="20"/>
        <color rgb="FF000000"/>
        <rFont val="Source Sans Pro"/>
        <family val="2"/>
      </rPr>
      <t>3 000</t>
    </r>
  </si>
  <si>
    <r>
      <rPr>
        <sz val="20"/>
        <color rgb="FF000000"/>
        <rFont val="Source Sans Pro"/>
        <family val="2"/>
      </rPr>
      <t>Enkel trästol</t>
    </r>
  </si>
  <si>
    <r>
      <rPr>
        <sz val="20"/>
        <color rgb="FF000000"/>
        <rFont val="Source Sans Pro"/>
        <family val="2"/>
      </rPr>
      <t>8,18</t>
    </r>
  </si>
  <si>
    <r>
      <rPr>
        <sz val="20"/>
        <color rgb="FF000000"/>
        <rFont val="Source Sans Pro"/>
        <family val="2"/>
      </rPr>
      <t>4 000</t>
    </r>
  </si>
  <si>
    <r>
      <rPr>
        <sz val="20"/>
        <color rgb="FF000000"/>
        <rFont val="Source Sans Pro"/>
        <family val="2"/>
      </rPr>
      <t>Soffa</t>
    </r>
  </si>
  <si>
    <r>
      <rPr>
        <sz val="20"/>
        <color rgb="FF000000"/>
        <rFont val="Source Sans Pro"/>
        <family val="2"/>
      </rPr>
      <t>10 000</t>
    </r>
  </si>
  <si>
    <r>
      <rPr>
        <sz val="20"/>
        <color rgb="FF000000"/>
        <rFont val="Source Sans Pro"/>
        <family val="2"/>
      </rPr>
      <t>3-sitsig genomsnitt</t>
    </r>
  </si>
  <si>
    <r>
      <rPr>
        <sz val="20"/>
        <color rgb="FF000000"/>
        <rFont val="Source Sans Pro"/>
        <family val="2"/>
      </rPr>
      <t>165,16</t>
    </r>
  </si>
  <si>
    <r>
      <rPr>
        <sz val="20"/>
        <color rgb="FF000000"/>
        <rFont val="Source Sans Pro"/>
        <family val="2"/>
      </rPr>
      <t>15 000</t>
    </r>
  </si>
  <si>
    <r>
      <rPr>
        <sz val="20"/>
        <color rgb="FF000000"/>
        <rFont val="Source Sans Pro"/>
        <family val="2"/>
      </rPr>
      <t>3-sitsig med ull</t>
    </r>
  </si>
  <si>
    <r>
      <rPr>
        <sz val="20"/>
        <color rgb="FF000000"/>
        <rFont val="Source Sans Pro"/>
        <family val="2"/>
      </rPr>
      <t>241,1</t>
    </r>
  </si>
  <si>
    <r>
      <rPr>
        <sz val="20"/>
        <color rgb="FF000000"/>
        <rFont val="Source Sans Pro"/>
        <family val="2"/>
      </rPr>
      <t>16 000</t>
    </r>
  </si>
  <si>
    <r>
      <rPr>
        <sz val="20"/>
        <color rgb="FF000000"/>
        <rFont val="Source Sans Pro"/>
        <family val="2"/>
      </rPr>
      <t>3-sitsig med polyester</t>
    </r>
  </si>
  <si>
    <r>
      <rPr>
        <sz val="20"/>
        <color rgb="FF000000"/>
        <rFont val="Source Sans Pro"/>
        <family val="2"/>
      </rPr>
      <t>117,69</t>
    </r>
  </si>
  <si>
    <r>
      <rPr>
        <sz val="20"/>
        <color rgb="FF000000"/>
        <rFont val="Source Sans Pro"/>
        <family val="2"/>
      </rPr>
      <t>14 000</t>
    </r>
  </si>
  <si>
    <r>
      <rPr>
        <sz val="20"/>
        <color rgb="FF000000"/>
        <rFont val="Source Sans Pro"/>
        <family val="2"/>
      </rPr>
      <t>2-sitsig genomsnitt</t>
    </r>
  </si>
  <si>
    <r>
      <rPr>
        <sz val="20"/>
        <color rgb="FF000000"/>
        <rFont val="Source Sans Pro"/>
        <family val="2"/>
      </rPr>
      <t>110,1</t>
    </r>
  </si>
  <si>
    <r>
      <rPr>
        <sz val="20"/>
        <color rgb="FF000000"/>
        <rFont val="Source Sans Pro"/>
        <family val="2"/>
      </rPr>
      <t>2-sitsig med ull</t>
    </r>
  </si>
  <si>
    <r>
      <rPr>
        <sz val="20"/>
        <color rgb="FF000000"/>
        <rFont val="Source Sans Pro"/>
        <family val="2"/>
      </rPr>
      <t>153,8</t>
    </r>
  </si>
  <si>
    <r>
      <rPr>
        <sz val="20"/>
        <color rgb="FF000000"/>
        <rFont val="Source Sans Pro"/>
        <family val="2"/>
      </rPr>
      <t>11 000</t>
    </r>
  </si>
  <si>
    <r>
      <rPr>
        <sz val="20"/>
        <color rgb="FF000000"/>
        <rFont val="Source Sans Pro"/>
        <family val="2"/>
      </rPr>
      <t>2-sitsig med polyester</t>
    </r>
  </si>
  <si>
    <r>
      <rPr>
        <sz val="20"/>
        <color rgb="FF000000"/>
        <rFont val="Source Sans Pro"/>
        <family val="2"/>
      </rPr>
      <t>81,4</t>
    </r>
  </si>
  <si>
    <r>
      <rPr>
        <sz val="20"/>
        <color rgb="FF000000"/>
        <rFont val="Source Sans Pro"/>
        <family val="2"/>
      </rPr>
      <t>9 000</t>
    </r>
  </si>
  <si>
    <r>
      <rPr>
        <sz val="20"/>
        <color rgb="FF000000"/>
        <rFont val="Source Sans Pro"/>
        <family val="2"/>
      </rPr>
      <t>1-sitsig genomsnitt</t>
    </r>
  </si>
  <si>
    <r>
      <rPr>
        <sz val="20"/>
        <color rgb="FF000000"/>
        <rFont val="Source Sans Pro"/>
        <family val="2"/>
      </rPr>
      <t>55,1</t>
    </r>
  </si>
  <si>
    <r>
      <rPr>
        <sz val="20"/>
        <color rgb="FF000000"/>
        <rFont val="Source Sans Pro"/>
        <family val="2"/>
      </rPr>
      <t>5 000</t>
    </r>
  </si>
  <si>
    <r>
      <rPr>
        <sz val="20"/>
        <color rgb="FF000000"/>
        <rFont val="Source Sans Pro"/>
        <family val="2"/>
      </rPr>
      <t>1-sitsig med ull</t>
    </r>
  </si>
  <si>
    <r>
      <rPr>
        <sz val="20"/>
        <color rgb="FF000000"/>
        <rFont val="Source Sans Pro"/>
        <family val="2"/>
      </rPr>
      <t>76,9</t>
    </r>
  </si>
  <si>
    <r>
      <rPr>
        <sz val="20"/>
        <color rgb="FF000000"/>
        <rFont val="Source Sans Pro"/>
        <family val="2"/>
      </rPr>
      <t>5 500</t>
    </r>
  </si>
  <si>
    <r>
      <rPr>
        <sz val="20"/>
        <color rgb="FF000000"/>
        <rFont val="Source Sans Pro"/>
        <family val="2"/>
      </rPr>
      <t>1-sitsig med polyester</t>
    </r>
  </si>
  <si>
    <r>
      <rPr>
        <sz val="20"/>
        <color rgb="FF000000"/>
        <rFont val="Source Sans Pro"/>
        <family val="2"/>
      </rPr>
      <t>40,7</t>
    </r>
  </si>
  <si>
    <r>
      <rPr>
        <sz val="20"/>
        <color rgb="FF000000"/>
        <rFont val="Source Sans Pro"/>
        <family val="2"/>
      </rPr>
      <t xml:space="preserve">Loungestol </t>
    </r>
  </si>
  <si>
    <r>
      <rPr>
        <sz val="20"/>
        <color rgb="FF000000"/>
        <rFont val="Source Sans Pro"/>
        <family val="2"/>
      </rPr>
      <t>78,4</t>
    </r>
  </si>
  <si>
    <r>
      <rPr>
        <sz val="20"/>
        <color rgb="FF000000"/>
        <rFont val="Source Sans Pro"/>
        <family val="2"/>
      </rPr>
      <t>8 000</t>
    </r>
  </si>
  <si>
    <r>
      <rPr>
        <sz val="20"/>
        <color rgb="FF000000"/>
        <rFont val="Source Sans Pro"/>
        <family val="2"/>
      </rPr>
      <t xml:space="preserve">Skrivbord </t>
    </r>
  </si>
  <si>
    <r>
      <rPr>
        <sz val="20"/>
        <color rgb="FF000000"/>
        <rFont val="Source Sans Pro"/>
        <family val="2"/>
      </rPr>
      <t>114,3</t>
    </r>
  </si>
  <si>
    <r>
      <rPr>
        <sz val="20"/>
        <color rgb="FF000000"/>
        <rFont val="Source Sans Pro"/>
        <family val="2"/>
      </rPr>
      <t>4 500</t>
    </r>
  </si>
  <si>
    <r>
      <rPr>
        <sz val="20"/>
        <color rgb="FF000000"/>
        <rFont val="Source Sans Pro"/>
        <family val="2"/>
      </rPr>
      <t xml:space="preserve">Konferensbord </t>
    </r>
  </si>
  <si>
    <r>
      <rPr>
        <sz val="20"/>
        <color rgb="FF000000"/>
        <rFont val="Source Sans Pro"/>
        <family val="2"/>
      </rPr>
      <t>110,2</t>
    </r>
  </si>
  <si>
    <r>
      <rPr>
        <sz val="20"/>
        <color rgb="FF000000"/>
        <rFont val="Source Sans Pro"/>
        <family val="2"/>
      </rPr>
      <t>6 500</t>
    </r>
  </si>
  <si>
    <r>
      <rPr>
        <sz val="20"/>
        <color rgb="FF000000"/>
        <rFont val="Source Sans Pro"/>
        <family val="2"/>
      </rPr>
      <t>Litet/medelstort</t>
    </r>
  </si>
  <si>
    <r>
      <rPr>
        <sz val="20"/>
        <color rgb="FF000000"/>
        <rFont val="Source Sans Pro"/>
        <family val="2"/>
      </rPr>
      <t>70,7</t>
    </r>
  </si>
  <si>
    <r>
      <rPr>
        <sz val="20"/>
        <color rgb="FF000000"/>
        <rFont val="Source Sans Pro"/>
        <family val="2"/>
      </rPr>
      <t>Stort</t>
    </r>
  </si>
  <si>
    <r>
      <rPr>
        <sz val="20"/>
        <color rgb="FF000000"/>
        <rFont val="Source Sans Pro"/>
        <family val="2"/>
      </rPr>
      <t>149,7</t>
    </r>
  </si>
  <si>
    <r>
      <rPr>
        <sz val="20"/>
        <color rgb="FF000000"/>
        <rFont val="Source Sans Pro"/>
        <family val="2"/>
      </rPr>
      <t xml:space="preserve">Skåp_hylla </t>
    </r>
  </si>
  <si>
    <r>
      <rPr>
        <sz val="20"/>
        <color rgb="FF000000"/>
        <rFont val="Source Sans Pro"/>
        <family val="2"/>
      </rPr>
      <t>Skärmvägg</t>
    </r>
  </si>
  <si>
    <r>
      <rPr>
        <sz val="20"/>
        <color rgb="FF000000"/>
        <rFont val="Source Sans Pro"/>
        <family val="2"/>
      </rPr>
      <t>53,82</t>
    </r>
  </si>
  <si>
    <r>
      <rPr>
        <sz val="20"/>
        <color rgb="FF000000"/>
        <rFont val="Source Sans Pro"/>
        <family val="2"/>
      </rPr>
      <t>3 200</t>
    </r>
  </si>
  <si>
    <r>
      <rPr>
        <sz val="20"/>
        <color rgb="FF000000"/>
        <rFont val="Source Sans Pro"/>
        <family val="2"/>
      </rPr>
      <t>Ull</t>
    </r>
  </si>
  <si>
    <r>
      <rPr>
        <sz val="20"/>
        <color rgb="FF000000"/>
        <rFont val="Source Sans Pro"/>
        <family val="2"/>
      </rPr>
      <t>45,2</t>
    </r>
  </si>
  <si>
    <r>
      <rPr>
        <sz val="20"/>
        <color rgb="FF000000"/>
        <rFont val="Source Sans Pro"/>
        <family val="2"/>
      </rPr>
      <t>3 500</t>
    </r>
  </si>
  <si>
    <r>
      <rPr>
        <sz val="20"/>
        <color rgb="FF000000"/>
        <rFont val="Source Sans Pro"/>
        <family val="2"/>
      </rPr>
      <t>Filt</t>
    </r>
  </si>
  <si>
    <r>
      <rPr>
        <sz val="20"/>
        <color rgb="FF000000"/>
        <rFont val="Source Sans Pro"/>
        <family val="2"/>
      </rPr>
      <t>57,9</t>
    </r>
  </si>
  <si>
    <r>
      <rPr>
        <sz val="20"/>
        <color rgb="FF000000"/>
        <rFont val="Source Sans Pro"/>
        <family val="2"/>
      </rPr>
      <t>Polyester</t>
    </r>
  </si>
  <si>
    <r>
      <rPr>
        <sz val="20"/>
        <color rgb="FF000000"/>
        <rFont val="Source Sans Pro"/>
        <family val="2"/>
      </rPr>
      <t>56,8</t>
    </r>
  </si>
  <si>
    <r>
      <rPr>
        <sz val="20"/>
        <color rgb="FF000000"/>
        <rFont val="Source Sans Pro"/>
        <family val="2"/>
      </rPr>
      <t>Bordsskärm</t>
    </r>
  </si>
  <si>
    <r>
      <rPr>
        <sz val="20"/>
        <color rgb="FF000000"/>
        <rFont val="Source Sans Pro"/>
        <family val="2"/>
      </rPr>
      <t>13,95</t>
    </r>
  </si>
  <si>
    <r>
      <rPr>
        <sz val="20"/>
        <color rgb="FF000000"/>
        <rFont val="Source Sans Pro"/>
        <family val="2"/>
      </rPr>
      <t>2 400</t>
    </r>
  </si>
  <si>
    <r>
      <rPr>
        <sz val="20"/>
        <color rgb="FF000000"/>
        <rFont val="Source Sans Pro"/>
        <family val="2"/>
      </rPr>
      <t>2 700</t>
    </r>
  </si>
  <si>
    <r>
      <rPr>
        <sz val="20"/>
        <color rgb="FF000000"/>
        <rFont val="Source Sans Pro"/>
        <family val="2"/>
      </rPr>
      <t>9,8</t>
    </r>
  </si>
  <si>
    <r>
      <rPr>
        <sz val="20"/>
        <color rgb="FF000000"/>
        <rFont val="Source Sans Pro"/>
        <family val="2"/>
      </rPr>
      <t>2 300</t>
    </r>
  </si>
  <si>
    <r>
      <rPr>
        <sz val="20"/>
        <color rgb="FF000000"/>
        <rFont val="Source Sans Pro"/>
        <family val="2"/>
      </rPr>
      <t>26,4</t>
    </r>
  </si>
  <si>
    <r>
      <rPr>
        <b/>
        <sz val="11"/>
        <color rgb="FF000000"/>
        <rFont val="Source Serif 4"/>
        <family val="1"/>
      </rPr>
      <t>UniktID</t>
    </r>
  </si>
  <si>
    <r>
      <rPr>
        <b/>
        <sz val="11"/>
        <color rgb="FF000000"/>
        <rFont val="Source Serif 4"/>
        <family val="1"/>
      </rPr>
      <t>Huvudkategori</t>
    </r>
  </si>
  <si>
    <r>
      <rPr>
        <b/>
        <sz val="11"/>
        <color rgb="FF000000"/>
        <rFont val="Source Serif 4"/>
        <family val="1"/>
      </rPr>
      <t>Underkategori</t>
    </r>
  </si>
  <si>
    <r>
      <rPr>
        <b/>
        <sz val="11"/>
        <color rgb="FF000000"/>
        <rFont val="Source Serif 4"/>
        <family val="1"/>
      </rPr>
      <t>Livslängd [år]</t>
    </r>
  </si>
  <si>
    <r>
      <rPr>
        <b/>
        <sz val="11"/>
        <color rgb="FF000000"/>
        <rFont val="Source Serif 4"/>
        <family val="1"/>
      </rPr>
      <t>Köpa nytt</t>
    </r>
  </si>
  <si>
    <r>
      <rPr>
        <b/>
        <sz val="11"/>
        <color rgb="FF000000"/>
        <rFont val="Source Serif 4"/>
        <family val="1"/>
      </rPr>
      <t>Pris köpa nytt</t>
    </r>
  </si>
  <si>
    <r>
      <rPr>
        <b/>
        <sz val="11"/>
        <color rgb="FF000000"/>
        <rFont val="Source Serif 4"/>
        <family val="1"/>
      </rPr>
      <t>Reparation</t>
    </r>
  </si>
  <si>
    <r>
      <rPr>
        <b/>
        <sz val="11"/>
        <color rgb="FF000000"/>
        <rFont val="Source Serif 4"/>
        <family val="1"/>
      </rPr>
      <t>Pris reparation</t>
    </r>
  </si>
  <si>
    <r>
      <rPr>
        <b/>
        <sz val="11"/>
        <color rgb="FF000000"/>
        <rFont val="Source Serif 4"/>
        <family val="1"/>
      </rPr>
      <t>Köpa begagnat</t>
    </r>
  </si>
  <si>
    <r>
      <rPr>
        <b/>
        <sz val="11"/>
        <color rgb="FF000000"/>
        <rFont val="Source Serif 4"/>
        <family val="1"/>
      </rPr>
      <t>Pris köpa begagnat</t>
    </r>
  </si>
  <si>
    <r>
      <rPr>
        <b/>
        <sz val="11"/>
        <color rgb="FF000000"/>
        <rFont val="Source Serif 4"/>
        <family val="1"/>
      </rPr>
      <t>Intern återanvändning</t>
    </r>
  </si>
  <si>
    <r>
      <rPr>
        <b/>
        <sz val="11"/>
        <color rgb="FF000000"/>
        <rFont val="Source Serif 4"/>
        <family val="1"/>
      </rPr>
      <t>Pris intern återanvändning</t>
    </r>
  </si>
  <si>
    <r>
      <rPr>
        <sz val="11"/>
        <color rgb="FF000000"/>
        <rFont val="Source Sans Pro"/>
        <family val="2"/>
      </rPr>
      <t xml:space="preserve">Kontorsstol </t>
    </r>
  </si>
  <si>
    <r>
      <rPr>
        <sz val="11"/>
        <color rgb="FF000000"/>
        <rFont val="Source Sans Pro"/>
        <family val="2"/>
      </rPr>
      <t>Genomsnitt</t>
    </r>
  </si>
  <si>
    <r>
      <rPr>
        <sz val="11"/>
        <color rgb="FF000000"/>
        <rFont val="Source Sans Pro"/>
        <family val="2"/>
      </rPr>
      <t>Polyester på hela</t>
    </r>
  </si>
  <si>
    <r>
      <rPr>
        <sz val="11"/>
        <color rgb="FF000000"/>
        <rFont val="Source Sans Pro"/>
        <family val="2"/>
      </rPr>
      <t>Polyester på sätet</t>
    </r>
  </si>
  <si>
    <r>
      <rPr>
        <sz val="11"/>
        <color rgb="FF000000"/>
        <rFont val="Source Sans Pro"/>
        <family val="2"/>
      </rPr>
      <t>Ull på hela</t>
    </r>
  </si>
  <si>
    <r>
      <rPr>
        <sz val="11"/>
        <color rgb="FF000000"/>
        <rFont val="Source Sans Pro"/>
        <family val="2"/>
      </rPr>
      <t>Ull på sätet</t>
    </r>
  </si>
  <si>
    <r>
      <rPr>
        <sz val="11"/>
        <color rgb="FF000000"/>
        <rFont val="Source Sans Pro"/>
        <family val="2"/>
      </rPr>
      <t xml:space="preserve">Konferensstol </t>
    </r>
  </si>
  <si>
    <r>
      <rPr>
        <sz val="11"/>
        <color rgb="FF000000"/>
        <rFont val="Source Sans Pro"/>
        <family val="2"/>
      </rPr>
      <t>Metallben, plastsäte</t>
    </r>
  </si>
  <si>
    <t>N/A</t>
  </si>
  <si>
    <r>
      <rPr>
        <sz val="11"/>
        <color rgb="FF000000"/>
        <rFont val="Source Sans Pro"/>
        <family val="2"/>
      </rPr>
      <t>Metallben, tygsäte</t>
    </r>
  </si>
  <si>
    <r>
      <rPr>
        <sz val="11"/>
        <color rgb="FF000000"/>
        <rFont val="Source Sans Pro"/>
        <family val="2"/>
      </rPr>
      <t>Metallben, träsäte</t>
    </r>
  </si>
  <si>
    <r>
      <rPr>
        <sz val="11"/>
        <color rgb="FF000000"/>
        <rFont val="Source Sans Pro"/>
        <family val="2"/>
      </rPr>
      <t>Träben, tygsäte</t>
    </r>
  </si>
  <si>
    <r>
      <rPr>
        <sz val="11"/>
        <color rgb="FF000000"/>
        <rFont val="Source Sans Pro"/>
        <family val="2"/>
      </rPr>
      <t>Enkel trästol</t>
    </r>
  </si>
  <si>
    <r>
      <rPr>
        <sz val="11"/>
        <color rgb="FF000000"/>
        <rFont val="Source Sans Pro"/>
        <family val="2"/>
      </rPr>
      <t xml:space="preserve">Soffa </t>
    </r>
  </si>
  <si>
    <r>
      <rPr>
        <sz val="11"/>
        <color rgb="FF000000"/>
        <rFont val="Source Sans Pro"/>
        <family val="2"/>
      </rPr>
      <t>3-sitsig ull</t>
    </r>
  </si>
  <si>
    <r>
      <rPr>
        <sz val="11"/>
        <color rgb="FF000000"/>
        <rFont val="Source Sans Pro"/>
        <family val="2"/>
      </rPr>
      <t>3-sitsig polyester</t>
    </r>
  </si>
  <si>
    <r>
      <rPr>
        <sz val="11"/>
        <color rgb="FF000000"/>
        <rFont val="Source Sans Pro"/>
        <family val="2"/>
      </rPr>
      <t>3-sitsig genomsnitt</t>
    </r>
  </si>
  <si>
    <r>
      <rPr>
        <sz val="11"/>
        <color rgb="FF000000"/>
        <rFont val="Source Sans Pro"/>
        <family val="2"/>
      </rPr>
      <t>2-sitsig ull</t>
    </r>
  </si>
  <si>
    <r>
      <rPr>
        <sz val="11"/>
        <color rgb="FF000000"/>
        <rFont val="Source Sans Pro"/>
        <family val="2"/>
      </rPr>
      <t>2-sitsig polyester</t>
    </r>
  </si>
  <si>
    <r>
      <rPr>
        <sz val="11"/>
        <color rgb="FF000000"/>
        <rFont val="Source Sans Pro"/>
        <family val="2"/>
      </rPr>
      <t>2-sitsig genomsnitt</t>
    </r>
  </si>
  <si>
    <r>
      <rPr>
        <sz val="11"/>
        <color rgb="FF000000"/>
        <rFont val="Source Sans Pro"/>
        <family val="2"/>
      </rPr>
      <t>1-sitsig ull</t>
    </r>
  </si>
  <si>
    <r>
      <rPr>
        <sz val="11"/>
        <color rgb="FF000000"/>
        <rFont val="Source Sans Pro"/>
        <family val="2"/>
      </rPr>
      <t>1-sitsig polyester</t>
    </r>
  </si>
  <si>
    <r>
      <rPr>
        <sz val="11"/>
        <color rgb="FF000000"/>
        <rFont val="Source Sans Pro"/>
        <family val="2"/>
      </rPr>
      <t>1-sitsig genomsnitt</t>
    </r>
  </si>
  <si>
    <r>
      <rPr>
        <sz val="11"/>
        <color rgb="FF000000"/>
        <rFont val="Source Sans Pro"/>
        <family val="2"/>
      </rPr>
      <t xml:space="preserve">Loungestol </t>
    </r>
  </si>
  <si>
    <r>
      <rPr>
        <sz val="11"/>
        <color rgb="FF000000"/>
        <rFont val="Source Sans Pro"/>
        <family val="2"/>
      </rPr>
      <t xml:space="preserve">Skrivbord </t>
    </r>
  </si>
  <si>
    <r>
      <rPr>
        <sz val="11"/>
        <color rgb="FF000000"/>
        <rFont val="Source Sans Pro"/>
        <family val="2"/>
      </rPr>
      <t xml:space="preserve">Konferensbord </t>
    </r>
  </si>
  <si>
    <r>
      <rPr>
        <sz val="11"/>
        <color rgb="FF000000"/>
        <rFont val="Source Sans Pro"/>
        <family val="2"/>
      </rPr>
      <t>Litet/medelstort</t>
    </r>
  </si>
  <si>
    <r>
      <rPr>
        <sz val="11"/>
        <color rgb="FF000000"/>
        <rFont val="Source Sans Pro"/>
        <family val="2"/>
      </rPr>
      <t>Stort</t>
    </r>
  </si>
  <si>
    <r>
      <rPr>
        <sz val="11"/>
        <color rgb="FF000000"/>
        <rFont val="Source Sans Pro"/>
        <family val="2"/>
      </rPr>
      <t xml:space="preserve">Skåp_hylla </t>
    </r>
  </si>
  <si>
    <r>
      <rPr>
        <sz val="11"/>
        <color rgb="FF000000"/>
        <rFont val="Source Sans Pro"/>
        <family val="2"/>
      </rPr>
      <t xml:space="preserve">Skärmvägg </t>
    </r>
  </si>
  <si>
    <r>
      <rPr>
        <sz val="11"/>
        <color rgb="FF000000"/>
        <rFont val="Source Sans Pro"/>
        <family val="2"/>
      </rPr>
      <t>Ull</t>
    </r>
  </si>
  <si>
    <r>
      <rPr>
        <sz val="11"/>
        <color rgb="FF000000"/>
        <rFont val="Source Sans Pro"/>
        <family val="2"/>
      </rPr>
      <t>Filt</t>
    </r>
  </si>
  <si>
    <r>
      <rPr>
        <sz val="11"/>
        <color rgb="FF000000"/>
        <rFont val="Source Sans Pro"/>
        <family val="2"/>
      </rPr>
      <t>Polyester</t>
    </r>
  </si>
  <si>
    <r>
      <rPr>
        <sz val="11"/>
        <color rgb="FF000000"/>
        <rFont val="Source Sans Pro"/>
        <family val="2"/>
      </rPr>
      <t xml:space="preserve">Bordsskärm </t>
    </r>
  </si>
  <si>
    <r>
      <rPr>
        <b/>
        <sz val="11"/>
        <color rgb="FF000000"/>
        <rFont val="Source Sans Pro"/>
        <family val="2"/>
      </rPr>
      <t>Åtgärd - med reparation</t>
    </r>
  </si>
  <si>
    <r>
      <rPr>
        <b/>
        <sz val="11"/>
        <color rgb="FF000000"/>
        <rFont val="Source Sans Pro"/>
        <family val="2"/>
      </rPr>
      <t>Åtgärd - minimum</t>
    </r>
  </si>
  <si>
    <r>
      <rPr>
        <b/>
        <sz val="11"/>
        <color rgb="FF000000"/>
        <rFont val="Source Sans Pro"/>
        <family val="2"/>
      </rPr>
      <t>Huvudkategori med reparation</t>
    </r>
  </si>
  <si>
    <r>
      <rPr>
        <sz val="11"/>
        <color rgb="FF000000"/>
        <rFont val="Source Sans Pro"/>
        <family val="2"/>
      </rPr>
      <t>Köpa nytt</t>
    </r>
  </si>
  <si>
    <r>
      <rPr>
        <b/>
        <sz val="11"/>
        <color rgb="FF000000"/>
        <rFont val="Source Sans Pro"/>
        <family val="2"/>
      </rPr>
      <t>Tillägg</t>
    </r>
  </si>
  <si>
    <r>
      <rPr>
        <sz val="11"/>
        <color rgb="FF000000"/>
        <rFont val="Source Sans Pro"/>
        <family val="2"/>
      </rPr>
      <t>Avtryck</t>
    </r>
  </si>
  <si>
    <r>
      <rPr>
        <sz val="11"/>
        <color rgb="FF000000"/>
        <rFont val="Source Sans Pro"/>
        <family val="2"/>
      </rPr>
      <t>Pris</t>
    </r>
  </si>
  <si>
    <r>
      <rPr>
        <sz val="11"/>
        <color rgb="FF000000"/>
        <rFont val="Source Sans Pro"/>
        <family val="2"/>
      </rPr>
      <t>Reparation</t>
    </r>
  </si>
  <si>
    <r>
      <rPr>
        <sz val="11"/>
        <color rgb="FF000000"/>
        <rFont val="Source Sans Pro"/>
        <family val="2"/>
      </rPr>
      <t>Köpa begagnat</t>
    </r>
  </si>
  <si>
    <r>
      <rPr>
        <sz val="11"/>
        <color rgb="FF000000"/>
        <rFont val="Source Sans Pro"/>
        <family val="2"/>
      </rPr>
      <t>Armstöd</t>
    </r>
  </si>
  <si>
    <r>
      <rPr>
        <sz val="11"/>
        <color rgb="FF000000"/>
        <rFont val="Source Sans Pro"/>
        <family val="2"/>
      </rPr>
      <t>14,96</t>
    </r>
  </si>
  <si>
    <r>
      <rPr>
        <sz val="11"/>
        <color rgb="FF000000"/>
        <rFont val="Source Sans Pro"/>
        <family val="2"/>
      </rPr>
      <t>1 500</t>
    </r>
  </si>
  <si>
    <r>
      <rPr>
        <sz val="11"/>
        <color rgb="FF000000"/>
        <rFont val="Source Sans Pro"/>
        <family val="2"/>
      </rPr>
      <t>Intern återanvändning</t>
    </r>
  </si>
  <si>
    <r>
      <rPr>
        <sz val="11"/>
        <color rgb="FF000000"/>
        <rFont val="Source Sans Pro"/>
        <family val="2"/>
      </rPr>
      <t>Nackstöd</t>
    </r>
  </si>
  <si>
    <r>
      <rPr>
        <sz val="11"/>
        <color rgb="FF000000"/>
        <rFont val="Source Sans Pro"/>
        <family val="2"/>
      </rPr>
      <t>9,024</t>
    </r>
  </si>
  <si>
    <r>
      <rPr>
        <sz val="11"/>
        <color rgb="FF000000"/>
        <rFont val="Source Sans Pro"/>
        <family val="2"/>
      </rPr>
      <t>2 000</t>
    </r>
  </si>
  <si>
    <r>
      <rPr>
        <sz val="11"/>
        <color rgb="FF000000"/>
        <rFont val="Source Sans Pro"/>
        <family val="2"/>
      </rPr>
      <t>Armstöd och nackstöd</t>
    </r>
  </si>
  <si>
    <r>
      <rPr>
        <sz val="11"/>
        <color rgb="FF000000"/>
        <rFont val="Source Sans Pro"/>
        <family val="2"/>
      </rPr>
      <t>Ingen</t>
    </r>
  </si>
  <si>
    <r>
      <rPr>
        <sz val="11"/>
        <color rgb="FF000000"/>
        <rFont val="Source Sans Pro"/>
        <family val="2"/>
      </rPr>
      <t>Åtgärd</t>
    </r>
  </si>
  <si>
    <r>
      <rPr>
        <sz val="11"/>
        <color rgb="FF1D3C34"/>
        <rFont val="Source Sans Pro"/>
        <family val="2"/>
      </rPr>
      <t>% av ny livslängd</t>
    </r>
  </si>
  <si>
    <r>
      <rPr>
        <sz val="11"/>
        <color rgb="FF1D3C34"/>
        <rFont val="Source Sans Pro"/>
        <family val="2"/>
      </rPr>
      <t>Intern återanvändning</t>
    </r>
  </si>
  <si>
    <r>
      <rPr>
        <sz val="11"/>
        <color rgb="FF1D3C34"/>
        <rFont val="Source Sans Pro"/>
        <family val="2"/>
      </rPr>
      <t>Köpa begagnat</t>
    </r>
  </si>
  <si>
    <r>
      <rPr>
        <sz val="11"/>
        <color rgb="FF1D3C34"/>
        <rFont val="Source Sans Pro"/>
        <family val="2"/>
      </rPr>
      <t>Reparation</t>
    </r>
  </si>
  <si>
    <r>
      <rPr>
        <b/>
        <sz val="11"/>
        <color rgb="FF000000"/>
        <rFont val="Source Sans Pro"/>
        <family val="2"/>
      </rPr>
      <t>Översikt över celler som är dolda i kalkylatorns olika flikar</t>
    </r>
  </si>
  <si>
    <r>
      <rPr>
        <b/>
        <sz val="11"/>
        <color rgb="FF000000"/>
        <rFont val="Source Sans Pro"/>
        <family val="2"/>
      </rPr>
      <t>Flik</t>
    </r>
  </si>
  <si>
    <r>
      <rPr>
        <b/>
        <sz val="11"/>
        <color rgb="FF000000"/>
        <rFont val="Source Sans Pro"/>
        <family val="2"/>
      </rPr>
      <t>Celler dolda</t>
    </r>
  </si>
  <si>
    <r>
      <rPr>
        <b/>
        <sz val="11"/>
        <color rgb="FF000000"/>
        <rFont val="Source Sans Pro"/>
        <family val="2"/>
      </rPr>
      <t>Innehåller</t>
    </r>
  </si>
  <si>
    <r>
      <rPr>
        <sz val="11"/>
        <color rgb="FF000000"/>
        <rFont val="Source Sans Pro"/>
        <family val="2"/>
      </rPr>
      <t>Ditt klimatavtryck</t>
    </r>
  </si>
  <si>
    <t>G92:K102</t>
  </si>
  <si>
    <r>
      <rPr>
        <sz val="11"/>
        <color rgb="FF000000"/>
        <rFont val="Source Sans Pro"/>
        <family val="2"/>
      </rPr>
      <t>Beräkning till diagram</t>
    </r>
  </si>
  <si>
    <t>B105:C111</t>
  </si>
  <si>
    <r>
      <rPr>
        <sz val="11"/>
        <color rgb="FF000000"/>
        <rFont val="Source Sans Pro"/>
        <family val="2"/>
      </rPr>
      <t>Formatering/beräkning av indikatorer</t>
    </r>
  </si>
  <si>
    <r>
      <rPr>
        <sz val="11"/>
        <color rgb="FF000000"/>
        <rFont val="Source Sans Pro"/>
        <family val="2"/>
      </rPr>
      <t>Klimatåtgärd</t>
    </r>
  </si>
  <si>
    <t>M18:R26</t>
  </si>
  <si>
    <r>
      <rPr>
        <sz val="11"/>
        <color rgb="FF000000"/>
        <rFont val="Source Sans Pro"/>
        <family val="2"/>
      </rPr>
      <t>Beräkningar till diagram, inklusive överskrivning av ogiltig underkategori</t>
    </r>
  </si>
  <si>
    <r>
      <rPr>
        <sz val="11"/>
        <color rgb="FF000000"/>
        <rFont val="Source Sans Pro"/>
        <family val="2"/>
      </rPr>
      <t>Inköp och effekt</t>
    </r>
  </si>
  <si>
    <t>I37:L51</t>
  </si>
  <si>
    <r>
      <rPr>
        <sz val="11"/>
        <color rgb="FF000000"/>
        <rFont val="Source Sans Pro"/>
        <family val="2"/>
      </rPr>
      <t>Unikt ID + kontrollera om data har fyllts i för vidare beräkning + kontroll av val av giltig underkategori</t>
    </r>
  </si>
  <si>
    <t>Q37:AE52</t>
  </si>
  <si>
    <r>
      <rPr>
        <sz val="11"/>
        <color rgb="FF000000"/>
        <rFont val="Source Sans Pro"/>
        <family val="2"/>
      </rPr>
      <t>Mellanberäkningar till diagram</t>
    </r>
  </si>
  <si>
    <t>B188:F199</t>
  </si>
  <si>
    <r>
      <rPr>
        <sz val="11"/>
        <color rgb="FF000000"/>
        <rFont val="Source Sans Pro"/>
        <family val="2"/>
      </rPr>
      <t>Text för resultatrutorna (flygningar o.s.v.)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</si>
</sst>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_-;\-* #,##0.00_-;_-* &quot;-&quot;??_-;_-@_-"/>
    <numFmt numFmtId="165" formatCode="0.0"/>
    <numFmt numFmtId="166" formatCode="###\ ###\ ##0"/>
    <numFmt numFmtId="167" formatCode="_-* #,##0.0_-;\-* #,##0.0_-;_-* &quot;-&quot;??_-;_-@_-"/>
  </numFmts>
  <fonts count="101">
    <font>
      <sz val="11"/>
      <color theme="1"/>
      <name val="Source Sans Pro"/>
      <family val="2"/>
      <scheme val="minor"/>
    </font>
    <font>
      <b/>
      <sz val="11"/>
      <color theme="1"/>
      <name val="Source Serif 4"/>
      <family val="1"/>
      <scheme val="major"/>
    </font>
    <font>
      <b/>
      <sz val="11"/>
      <color theme="1"/>
      <name val="Source Sans Pro"/>
      <family val="2"/>
      <scheme val="minor"/>
    </font>
    <font>
      <sz val="20"/>
      <color theme="1"/>
      <name val="Source Serif 4"/>
      <family val="1"/>
      <scheme val="major"/>
    </font>
    <font>
      <sz val="11"/>
      <color theme="1"/>
      <name val="Source Serif"/>
      <family val="2"/>
    </font>
    <font>
      <sz val="11"/>
      <color theme="0" tint="-0.24994659260841701"/>
      <name val="Source Sans Pro"/>
      <family val="2"/>
      <scheme val="minor"/>
    </font>
    <font>
      <i/>
      <sz val="11"/>
      <color theme="0" tint="-0.34995574816125979"/>
      <name val="Source Sans Pro"/>
      <family val="2"/>
      <scheme val="minor"/>
    </font>
    <font>
      <b/>
      <sz val="16"/>
      <color theme="1"/>
      <name val="Source Sans Pro"/>
      <family val="2"/>
      <scheme val="minor"/>
    </font>
    <font>
      <sz val="11"/>
      <color theme="9" tint="-0.49995422223578601"/>
      <name val="Source Sans Pro"/>
      <family val="2"/>
      <scheme val="minor"/>
    </font>
    <font>
      <b/>
      <sz val="20"/>
      <color theme="9" tint="-0.49995422223578601"/>
      <name val="Source Sans Pro"/>
      <family val="2"/>
      <scheme val="minor"/>
    </font>
    <font>
      <sz val="16"/>
      <color theme="9" tint="-0.49995422223578601"/>
      <name val="Source Sans Pro"/>
      <family val="2"/>
      <scheme val="minor"/>
    </font>
    <font>
      <sz val="18"/>
      <color theme="0"/>
      <name val="Source Serif 4"/>
      <family val="1"/>
      <scheme val="major"/>
    </font>
    <font>
      <sz val="11"/>
      <color theme="0"/>
      <name val="Source Sans Pro"/>
      <family val="2"/>
      <scheme val="minor"/>
    </font>
    <font>
      <i/>
      <sz val="14"/>
      <color theme="2"/>
      <name val="Source Sans Pro"/>
      <family val="2"/>
      <scheme val="minor"/>
    </font>
    <font>
      <sz val="14"/>
      <color theme="0"/>
      <name val="Source Serif 4"/>
      <family val="1"/>
      <scheme val="major"/>
    </font>
    <font>
      <sz val="12"/>
      <color theme="0"/>
      <name val="Source Sans Pro"/>
      <family val="2"/>
      <scheme val="minor"/>
    </font>
    <font>
      <i/>
      <sz val="12"/>
      <color theme="1"/>
      <name val="Source Sans Pro"/>
      <family val="2"/>
      <scheme val="minor"/>
    </font>
    <font>
      <i/>
      <sz val="11"/>
      <color theme="2"/>
      <name val="Source Sans Pro"/>
      <family val="2"/>
      <scheme val="minor"/>
    </font>
    <font>
      <b/>
      <sz val="40"/>
      <color theme="0"/>
      <name val="Source Sans Pro"/>
      <family val="2"/>
      <scheme val="minor"/>
    </font>
    <font>
      <b/>
      <sz val="16"/>
      <color theme="0"/>
      <name val="Source Sans Pro"/>
      <family val="2"/>
      <scheme val="minor"/>
    </font>
    <font>
      <i/>
      <sz val="14"/>
      <color theme="9" tint="-0.49995422223578601"/>
      <name val="Source Sans Pro"/>
      <family val="2"/>
      <scheme val="minor"/>
    </font>
    <font>
      <b/>
      <sz val="16"/>
      <color rgb="FF002E48"/>
      <name val="Source Sans Pro"/>
      <family val="2"/>
      <scheme val="minor"/>
    </font>
    <font>
      <sz val="18"/>
      <color theme="9" tint="-0.49995422223578601"/>
      <name val="Source Sans Pro"/>
      <family val="2"/>
      <scheme val="minor"/>
    </font>
    <font>
      <sz val="11"/>
      <color theme="3"/>
      <name val="Source Sans Pro"/>
      <family val="2"/>
      <scheme val="minor"/>
    </font>
    <font>
      <i/>
      <sz val="18"/>
      <color theme="9" tint="-0.49995422223578601"/>
      <name val="Source Sans Pro"/>
      <family val="2"/>
      <scheme val="minor"/>
    </font>
    <font>
      <b/>
      <sz val="24"/>
      <color theme="9" tint="-0.49995422223578601"/>
      <name val="Source Sans Pro"/>
      <family val="2"/>
      <scheme val="minor"/>
    </font>
    <font>
      <sz val="20"/>
      <color theme="9" tint="-0.49995422223578601"/>
      <name val="Source Sans Pro"/>
      <family val="2"/>
      <scheme val="minor"/>
    </font>
    <font>
      <i/>
      <sz val="16"/>
      <color theme="2" tint="-0.89996032593768116"/>
      <name val="Source Sans Pro"/>
      <family val="2"/>
      <scheme val="minor"/>
    </font>
    <font>
      <i/>
      <sz val="14"/>
      <color theme="0"/>
      <name val="Source Sans Pro"/>
      <family val="2"/>
      <scheme val="minor"/>
    </font>
    <font>
      <i/>
      <sz val="16"/>
      <color theme="0"/>
      <name val="Source Sans Pro"/>
      <family val="2"/>
      <scheme val="minor"/>
    </font>
    <font>
      <sz val="11"/>
      <color rgb="FFF8F8F8"/>
      <name val="Source Sans Pro"/>
      <family val="2"/>
      <scheme val="minor"/>
    </font>
    <font>
      <sz val="16"/>
      <color theme="1"/>
      <name val="Source Sans Pro"/>
      <family val="2"/>
      <scheme val="minor"/>
    </font>
    <font>
      <i/>
      <sz val="20"/>
      <color theme="1"/>
      <name val="Source Sans Pro"/>
      <family val="2"/>
      <scheme val="minor"/>
    </font>
    <font>
      <sz val="20"/>
      <color theme="1"/>
      <name val="Source Sans Pro"/>
      <family val="2"/>
      <scheme val="minor"/>
    </font>
    <font>
      <i/>
      <sz val="20"/>
      <color theme="1" tint="0.249977111117893"/>
      <name val="Source Sans Pro"/>
      <family val="2"/>
      <scheme val="minor"/>
    </font>
    <font>
      <b/>
      <sz val="20"/>
      <color rgb="FFF8F8F8"/>
      <name val="Source Sans Pro"/>
      <family val="2"/>
      <scheme val="minor"/>
    </font>
    <font>
      <i/>
      <sz val="20"/>
      <color rgb="FFF8F8F8"/>
      <name val="Source Sans Pro"/>
      <family val="2"/>
      <scheme val="minor"/>
    </font>
    <font>
      <u/>
      <sz val="11"/>
      <color theme="10"/>
      <name val="Source Sans Pro"/>
      <family val="2"/>
      <scheme val="minor"/>
    </font>
    <font>
      <sz val="11"/>
      <color rgb="FFF6F6F6"/>
      <name val="Source Sans Pro"/>
      <family val="2"/>
      <scheme val="minor"/>
    </font>
    <font>
      <sz val="16"/>
      <color rgb="FFF6F6F6"/>
      <name val="Source Sans Pro"/>
      <family val="2"/>
      <scheme val="minor"/>
    </font>
    <font>
      <i/>
      <sz val="20"/>
      <color rgb="FFF6F6F6"/>
      <name val="Source Sans Pro"/>
      <family val="2"/>
      <scheme val="minor"/>
    </font>
    <font>
      <sz val="20"/>
      <color rgb="FFF6F6F6"/>
      <name val="Source Sans Pro"/>
      <family val="2"/>
      <scheme val="minor"/>
    </font>
    <font>
      <b/>
      <i/>
      <sz val="11"/>
      <color rgb="FFF6F6F6"/>
      <name val="Source Sans Pro"/>
      <family val="2"/>
      <scheme val="minor"/>
    </font>
    <font>
      <i/>
      <sz val="11"/>
      <color rgb="FFF6F6F6"/>
      <name val="Source Sans Pro"/>
      <family val="2"/>
      <scheme val="minor"/>
    </font>
    <font>
      <u/>
      <sz val="11"/>
      <color rgb="FF005072"/>
      <name val="Source Sans Pro"/>
      <family val="2"/>
      <scheme val="minor"/>
    </font>
    <font>
      <sz val="11"/>
      <color rgb="FF1D3C34"/>
      <name val="Source Sans Pro"/>
      <family val="2"/>
      <scheme val="minor"/>
    </font>
    <font>
      <i/>
      <sz val="11"/>
      <color rgb="FFF8F8F8"/>
      <name val="Source Sans Pro"/>
      <family val="2"/>
      <scheme val="minor"/>
    </font>
    <font>
      <b/>
      <i/>
      <sz val="16"/>
      <color rgb="FFF8F8F8"/>
      <name val="Source Sans Pro"/>
      <family val="2"/>
      <scheme val="minor"/>
    </font>
    <font>
      <sz val="16"/>
      <color rgb="FFF8F8F8"/>
      <name val="Source Sans Pro"/>
      <family val="2"/>
      <scheme val="minor"/>
    </font>
    <font>
      <i/>
      <sz val="18"/>
      <color theme="7" tint="-0.24994659260841701"/>
      <name val="Source Sans Pro"/>
      <family val="2"/>
      <scheme val="minor"/>
    </font>
    <font>
      <sz val="16"/>
      <color theme="3"/>
      <name val="Source Sans Pro"/>
      <family val="2"/>
      <scheme val="minor"/>
    </font>
    <font>
      <b/>
      <i/>
      <sz val="11"/>
      <color theme="3"/>
      <name val="Source Sans Pro"/>
      <family val="2"/>
      <scheme val="minor"/>
    </font>
    <font>
      <i/>
      <sz val="11"/>
      <color theme="3"/>
      <name val="Source Sans Pro"/>
      <family val="2"/>
      <scheme val="minor"/>
    </font>
    <font>
      <i/>
      <sz val="20"/>
      <color theme="3"/>
      <name val="Source Sans Pro"/>
      <family val="2"/>
      <scheme val="minor"/>
    </font>
    <font>
      <b/>
      <sz val="20"/>
      <color theme="7"/>
      <name val="Source Sans Pro"/>
      <family val="2"/>
      <scheme val="minor"/>
    </font>
    <font>
      <b/>
      <sz val="20"/>
      <color theme="3"/>
      <name val="Source Sans Pro"/>
      <family val="2"/>
      <scheme val="minor"/>
    </font>
    <font>
      <sz val="20"/>
      <color theme="3"/>
      <name val="Source Sans Pro"/>
      <family val="2"/>
      <scheme val="minor"/>
    </font>
    <font>
      <b/>
      <sz val="16"/>
      <color theme="3"/>
      <name val="Source Sans Pro"/>
      <family val="2"/>
      <scheme val="minor"/>
    </font>
    <font>
      <sz val="11"/>
      <name val="Source Sans Pro"/>
      <family val="2"/>
      <scheme val="minor"/>
    </font>
    <font>
      <i/>
      <sz val="18"/>
      <color theme="1"/>
      <name val="Source Sans Pro"/>
      <family val="2"/>
      <scheme val="minor"/>
    </font>
    <font>
      <sz val="16"/>
      <color theme="0"/>
      <name val="Source Sans Pro"/>
      <family val="2"/>
      <scheme val="minor"/>
    </font>
    <font>
      <b/>
      <i/>
      <sz val="11"/>
      <color theme="1"/>
      <name val="Source Sans Pro"/>
      <family val="2"/>
      <scheme val="minor"/>
    </font>
    <font>
      <i/>
      <sz val="11"/>
      <color theme="1"/>
      <name val="Source Sans Pro"/>
      <family val="2"/>
      <scheme val="minor"/>
    </font>
    <font>
      <b/>
      <sz val="11"/>
      <color rgb="FF000000"/>
      <name val="Source Serif 4"/>
      <family val="1"/>
    </font>
    <font>
      <sz val="11"/>
      <color rgb="FF000000"/>
      <name val="Source Sans Pro"/>
      <family val="2"/>
    </font>
    <font>
      <b/>
      <sz val="11"/>
      <color rgb="FF000000"/>
      <name val="Source Sans Pro"/>
      <family val="2"/>
    </font>
    <font>
      <sz val="11"/>
      <color rgb="FF1D3C34"/>
      <name val="Source Sans Pro"/>
      <family val="2"/>
    </font>
    <font>
      <u/>
      <sz val="11"/>
      <color rgb="FF005072"/>
      <name val="Source Sans Pro"/>
      <family val="2"/>
    </font>
    <font>
      <b/>
      <sz val="20"/>
      <color rgb="FF002E49"/>
      <name val="Source Sans Pro"/>
      <family val="2"/>
    </font>
    <font>
      <sz val="20"/>
      <color rgb="FF000000"/>
      <name val="Source Sans Pro"/>
      <family val="2"/>
    </font>
    <font>
      <b/>
      <sz val="20"/>
      <color rgb="FFF6F6F6"/>
      <name val="Source Sans Pro"/>
      <family val="2"/>
    </font>
    <font>
      <i/>
      <sz val="18"/>
      <color rgb="FF000000"/>
      <name val="Source Sans Pro"/>
      <family val="2"/>
    </font>
    <font>
      <i/>
      <sz val="20"/>
      <color rgb="FF002E49"/>
      <name val="Source Sans Pro (Brødtekst)"/>
      <family val="2"/>
    </font>
    <font>
      <sz val="11"/>
      <color rgb="FFF6F6F6"/>
      <name val="Source Sans Pro"/>
      <family val="2"/>
    </font>
    <font>
      <i/>
      <sz val="14"/>
      <color rgb="FFFFFFFF"/>
      <name val="Source Sans Pro"/>
      <family val="2"/>
    </font>
    <font>
      <b/>
      <sz val="20"/>
      <color rgb="FFF8F8F8"/>
      <name val="Source Sans Pro"/>
      <family val="2"/>
    </font>
    <font>
      <b/>
      <sz val="16"/>
      <color rgb="FFFFFFFF"/>
      <name val="Source Sans Pro"/>
      <family val="2"/>
    </font>
    <font>
      <i/>
      <sz val="18"/>
      <color rgb="FFFFFFFF"/>
      <name val="Source Sans Pro"/>
      <family val="2"/>
    </font>
    <font>
      <b/>
      <sz val="24"/>
      <color rgb="FF002E49"/>
      <name val="Source Sans Pro"/>
      <family val="2"/>
    </font>
    <font>
      <sz val="18"/>
      <color rgb="FF002E49"/>
      <name val="Source Sans Pro"/>
      <family val="2"/>
    </font>
    <font>
      <sz val="16"/>
      <color rgb="FF002E49"/>
      <name val="Source Sans Pro"/>
      <family val="2"/>
    </font>
    <font>
      <sz val="11"/>
      <color theme="1"/>
      <name val="Source Sans Pro"/>
      <family val="2"/>
      <scheme val="minor"/>
    </font>
    <font>
      <sz val="11"/>
      <color rgb="FF00284B"/>
      <name val="Source Sans Pro"/>
      <family val="2"/>
      <scheme val="minor"/>
    </font>
    <font>
      <b/>
      <i/>
      <sz val="16"/>
      <color rgb="FF00284B"/>
      <name val="Source Sans Pro"/>
      <family val="2"/>
      <scheme val="minor"/>
    </font>
    <font>
      <b/>
      <i/>
      <sz val="16"/>
      <color rgb="FF00284B"/>
      <name val="Source Sans Pro"/>
      <family val="2"/>
    </font>
    <font>
      <sz val="11"/>
      <color rgb="FF00284B"/>
      <name val="Source Sans Pro"/>
      <family val="2"/>
    </font>
    <font>
      <sz val="16"/>
      <color rgb="FF00284B"/>
      <name val="Source Sans Pro"/>
      <family val="2"/>
      <scheme val="minor"/>
    </font>
    <font>
      <sz val="16"/>
      <color rgb="FF00284B"/>
      <name val="Source Sans Pro"/>
      <family val="2"/>
    </font>
    <font>
      <sz val="11"/>
      <color theme="0"/>
      <name val="Source Sans Pro"/>
      <family val="2"/>
    </font>
    <font>
      <sz val="14"/>
      <color rgb="FFF8F8F8"/>
      <name val="Source Sans Pro"/>
      <family val="2"/>
      <scheme val="minor"/>
    </font>
    <font>
      <sz val="14"/>
      <color rgb="FFF8F8F8"/>
      <name val="Source Sans Pro"/>
      <family val="2"/>
    </font>
    <font>
      <b/>
      <sz val="16"/>
      <color rgb="FFF8F8F8"/>
      <name val="Source Sans Pro"/>
      <family val="2"/>
      <scheme val="minor"/>
    </font>
    <font>
      <sz val="14"/>
      <color rgb="FF00284B"/>
      <name val="Source Sans Pro"/>
      <family val="2"/>
      <scheme val="minor"/>
    </font>
    <font>
      <sz val="14"/>
      <color rgb="FF00284B"/>
      <name val="Source Sans Pro"/>
      <family val="2"/>
    </font>
    <font>
      <b/>
      <sz val="16"/>
      <color rgb="FF00284B"/>
      <name val="Source Sans Pro"/>
      <family val="2"/>
      <scheme val="minor"/>
    </font>
    <font>
      <b/>
      <sz val="16"/>
      <color rgb="FF00284B"/>
      <name val="Source Sans Pro"/>
      <family val="2"/>
    </font>
    <font>
      <sz val="20"/>
      <color rgb="FFF8F8F8"/>
      <name val="Source Sans Pro"/>
      <family val="2"/>
      <scheme val="minor"/>
    </font>
    <font>
      <b/>
      <i/>
      <sz val="11"/>
      <color rgb="FFF8F8F8"/>
      <name val="Source Sans Pro"/>
      <family val="2"/>
      <scheme val="minor"/>
    </font>
    <font>
      <b/>
      <sz val="11"/>
      <color rgb="FFF8F8F8"/>
      <name val="Source Sans Pro"/>
      <family val="2"/>
      <scheme val="minor"/>
    </font>
    <font>
      <b/>
      <sz val="11"/>
      <color rgb="FFF8F8F8"/>
      <name val="Source Sans Pro"/>
      <family val="2"/>
    </font>
    <font>
      <sz val="11"/>
      <color rgb="FFF8F8F8"/>
      <name val="Source Sans Pro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-0.49995422223578601"/>
        <bgColor indexed="64"/>
      </patternFill>
    </fill>
    <fill>
      <patternFill patternType="solid">
        <fgColor rgb="FFE5F8F2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58800012207406E-2"/>
        <bgColor indexed="64"/>
      </patternFill>
    </fill>
    <fill>
      <patternFill patternType="solid">
        <fgColor rgb="FFDFF0EC"/>
        <bgColor indexed="64"/>
      </patternFill>
    </fill>
    <fill>
      <patternFill patternType="solid">
        <fgColor rgb="FFF7F7F7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rgb="FF01294B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rgb="FF01284A"/>
        <bgColor indexed="64"/>
      </patternFill>
    </fill>
    <fill>
      <patternFill patternType="solid">
        <fgColor rgb="FF00284B"/>
        <bgColor indexed="64"/>
      </patternFill>
    </fill>
    <fill>
      <patternFill patternType="solid">
        <fgColor theme="2" tint="-0.24994659260841701"/>
        <bgColor indexed="64"/>
      </patternFill>
    </fill>
  </fills>
  <borders count="13">
    <border>
      <left/>
      <right/>
      <top/>
      <bottom/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2" tint="-0.49995422223578601"/>
      </left>
      <right style="thin">
        <color theme="2" tint="-0.49995422223578601"/>
      </right>
      <top style="thin">
        <color theme="2" tint="-0.49995422223578601"/>
      </top>
      <bottom style="thin">
        <color theme="2" tint="-0.49995422223578601"/>
      </bottom>
      <diagonal/>
    </border>
    <border>
      <left style="thin">
        <color theme="0" tint="-0.49995422223578601"/>
      </left>
      <right style="thin">
        <color theme="0" tint="-0.49995422223578601"/>
      </right>
      <top style="thin">
        <color theme="0" tint="-0.49995422223578601"/>
      </top>
      <bottom style="thin">
        <color theme="0" tint="-0.49995422223578601"/>
      </bottom>
      <diagonal/>
    </border>
    <border>
      <left style="thin">
        <color theme="9" tint="-0.49995422223578601"/>
      </left>
      <right style="thin">
        <color theme="9" tint="-0.49995422223578601"/>
      </right>
      <top style="thin">
        <color theme="9" tint="-0.49995422223578601"/>
      </top>
      <bottom style="thin">
        <color theme="9" tint="-0.49995422223578601"/>
      </bottom>
      <diagonal/>
    </border>
    <border>
      <left style="thin">
        <color theme="9" tint="-0.49995422223578601"/>
      </left>
      <right style="thin">
        <color theme="9" tint="-0.49995422223578601"/>
      </right>
      <top style="thin">
        <color theme="9" tint="-0.49995422223578601"/>
      </top>
      <bottom/>
      <diagonal/>
    </border>
    <border>
      <left style="thin">
        <color theme="9" tint="-0.49995422223578601"/>
      </left>
      <right style="thin">
        <color theme="9" tint="-0.49995422223578601"/>
      </right>
      <top/>
      <bottom style="thin">
        <color theme="9" tint="-0.49995422223578601"/>
      </bottom>
      <diagonal/>
    </border>
    <border>
      <left style="thin">
        <color theme="9" tint="-0.49995422223578601"/>
      </left>
      <right/>
      <top style="thin">
        <color theme="9" tint="-0.49995422223578601"/>
      </top>
      <bottom style="thin">
        <color theme="9" tint="-0.49995422223578601"/>
      </bottom>
      <diagonal/>
    </border>
    <border>
      <left/>
      <right style="thin">
        <color theme="9" tint="-0.49995422223578601"/>
      </right>
      <top style="thin">
        <color theme="9" tint="-0.49995422223578601"/>
      </top>
      <bottom style="thin">
        <color theme="9" tint="-0.49995422223578601"/>
      </bottom>
      <diagonal/>
    </border>
    <border>
      <left style="thin">
        <color theme="0" tint="-0.49995422223578601"/>
      </left>
      <right style="thin">
        <color theme="0" tint="-0.49995422223578601"/>
      </right>
      <top style="thin">
        <color theme="0" tint="-0.49995422223578601"/>
      </top>
      <bottom/>
      <diagonal/>
    </border>
    <border>
      <left style="thin">
        <color theme="0" tint="-0.49995422223578601"/>
      </left>
      <right style="thin">
        <color theme="0" tint="-0.49995422223578601"/>
      </right>
      <top/>
      <bottom/>
      <diagonal/>
    </border>
    <border>
      <left style="thin">
        <color theme="0" tint="-0.49995422223578601"/>
      </left>
      <right style="thin">
        <color theme="0" tint="-0.49995422223578601"/>
      </right>
      <top/>
      <bottom style="thin">
        <color theme="0" tint="-0.49995422223578601"/>
      </bottom>
      <diagonal/>
    </border>
  </borders>
  <cellStyleXfs count="3">
    <xf numFmtId="0" fontId="0" fillId="0" borderId="0"/>
    <xf numFmtId="164" fontId="81" fillId="0" borderId="0" applyFont="0" applyFill="0" applyBorder="0" applyAlignment="0" applyProtection="0"/>
    <xf numFmtId="0" fontId="37" fillId="0" borderId="0" applyNumberFormat="0" applyFill="0" applyBorder="0" applyAlignment="0" applyProtection="0"/>
  </cellStyleXfs>
  <cellXfs count="179">
    <xf numFmtId="0" fontId="0" fillId="0" borderId="0" xfId="0"/>
    <xf numFmtId="0" fontId="33" fillId="7" borderId="4" xfId="0" applyFont="1" applyFill="1" applyBorder="1" applyAlignment="1">
      <alignment horizontal="left" vertical="center" indent="2"/>
    </xf>
    <xf numFmtId="0" fontId="0" fillId="2" borderId="0" xfId="0" applyFill="1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wrapText="1"/>
    </xf>
    <xf numFmtId="0" fontId="0" fillId="3" borderId="0" xfId="0" applyFill="1"/>
    <xf numFmtId="0" fontId="0" fillId="4" borderId="0" xfId="0" applyFill="1"/>
    <xf numFmtId="0" fontId="3" fillId="4" borderId="0" xfId="0" applyFont="1" applyFill="1"/>
    <xf numFmtId="0" fontId="22" fillId="5" borderId="1" xfId="0" applyFont="1" applyFill="1" applyBorder="1" applyAlignment="1" applyProtection="1">
      <alignment horizontal="center" vertical="center"/>
      <protection locked="0"/>
    </xf>
    <xf numFmtId="0" fontId="26" fillId="5" borderId="1" xfId="0" applyFont="1" applyFill="1" applyBorder="1" applyAlignment="1" applyProtection="1">
      <alignment horizontal="center" vertical="center"/>
      <protection locked="0"/>
    </xf>
    <xf numFmtId="0" fontId="9" fillId="5" borderId="2" xfId="0" applyFont="1" applyFill="1" applyBorder="1" applyAlignment="1" applyProtection="1">
      <alignment horizontal="center" vertical="center"/>
      <protection locked="0"/>
    </xf>
    <xf numFmtId="0" fontId="33" fillId="5" borderId="3" xfId="0" applyFont="1" applyFill="1" applyBorder="1" applyAlignment="1" applyProtection="1">
      <alignment horizontal="left" indent="1"/>
      <protection locked="0"/>
    </xf>
    <xf numFmtId="0" fontId="0" fillId="6" borderId="0" xfId="0" applyFill="1"/>
    <xf numFmtId="0" fontId="44" fillId="3" borderId="0" xfId="2" quotePrefix="1" applyFont="1" applyFill="1"/>
    <xf numFmtId="0" fontId="0" fillId="0" borderId="2" xfId="0" applyBorder="1"/>
    <xf numFmtId="0" fontId="45" fillId="0" borderId="2" xfId="0" applyFont="1" applyBorder="1" applyAlignment="1">
      <alignment horizontal="left" vertical="center" wrapText="1"/>
    </xf>
    <xf numFmtId="9" fontId="0" fillId="0" borderId="2" xfId="0" applyNumberFormat="1" applyBorder="1"/>
    <xf numFmtId="0" fontId="4" fillId="2" borderId="0" xfId="0" applyFont="1" applyFill="1"/>
    <xf numFmtId="0" fontId="9" fillId="7" borderId="4" xfId="0" applyFont="1" applyFill="1" applyBorder="1" applyAlignment="1">
      <alignment horizontal="left" vertical="center" indent="1"/>
    </xf>
    <xf numFmtId="0" fontId="33" fillId="7" borderId="4" xfId="0" applyFont="1" applyFill="1" applyBorder="1" applyAlignment="1">
      <alignment horizontal="center" vertical="center"/>
    </xf>
    <xf numFmtId="165" fontId="33" fillId="7" borderId="4" xfId="0" applyNumberFormat="1" applyFont="1" applyFill="1" applyBorder="1" applyAlignment="1">
      <alignment horizontal="center" vertical="center"/>
    </xf>
    <xf numFmtId="1" fontId="33" fillId="7" borderId="4" xfId="1" applyNumberFormat="1" applyFont="1" applyFill="1" applyBorder="1" applyAlignment="1">
      <alignment horizontal="center" vertical="center"/>
    </xf>
    <xf numFmtId="166" fontId="33" fillId="8" borderId="3" xfId="0" applyNumberFormat="1" applyFont="1" applyFill="1" applyBorder="1" applyAlignment="1" applyProtection="1">
      <alignment horizontal="left" indent="1"/>
      <protection locked="0"/>
    </xf>
    <xf numFmtId="0" fontId="26" fillId="5" borderId="1" xfId="0" applyFont="1" applyFill="1" applyBorder="1" applyAlignment="1" applyProtection="1">
      <alignment horizontal="left" vertical="center" indent="1"/>
      <protection locked="0"/>
    </xf>
    <xf numFmtId="0" fontId="9" fillId="5" borderId="2" xfId="0" applyFont="1" applyFill="1" applyBorder="1" applyAlignment="1" applyProtection="1">
      <alignment horizontal="center" vertical="center" wrapText="1"/>
      <protection locked="0"/>
    </xf>
    <xf numFmtId="0" fontId="44" fillId="3" borderId="0" xfId="2" quotePrefix="1" applyFont="1" applyFill="1" applyProtection="1"/>
    <xf numFmtId="0" fontId="0" fillId="3" borderId="0" xfId="0" applyFill="1" applyAlignment="1">
      <alignment horizontal="left" vertical="center" indent="1"/>
    </xf>
    <xf numFmtId="0" fontId="0" fillId="4" borderId="0" xfId="0" applyFill="1" applyAlignment="1">
      <alignment horizontal="left" vertical="center" indent="1"/>
    </xf>
    <xf numFmtId="0" fontId="0" fillId="2" borderId="0" xfId="0" applyFill="1" applyAlignment="1">
      <alignment horizontal="left" vertical="center" indent="1"/>
    </xf>
    <xf numFmtId="0" fontId="0" fillId="2" borderId="0" xfId="0" applyFill="1" applyAlignment="1">
      <alignment horizontal="left" vertical="center" indent="2"/>
    </xf>
    <xf numFmtId="0" fontId="8" fillId="2" borderId="0" xfId="0" applyFont="1" applyFill="1"/>
    <xf numFmtId="0" fontId="0" fillId="9" borderId="0" xfId="0" applyFill="1"/>
    <xf numFmtId="0" fontId="0" fillId="10" borderId="0" xfId="0" applyFill="1"/>
    <xf numFmtId="0" fontId="27" fillId="9" borderId="0" xfId="0" applyFont="1" applyFill="1"/>
    <xf numFmtId="0" fontId="25" fillId="9" borderId="0" xfId="0" applyFont="1" applyFill="1" applyAlignment="1">
      <alignment horizontal="left" vertical="center"/>
    </xf>
    <xf numFmtId="0" fontId="7" fillId="9" borderId="0" xfId="0" applyFont="1" applyFill="1"/>
    <xf numFmtId="0" fontId="0" fillId="9" borderId="0" xfId="0" applyFill="1" applyAlignment="1">
      <alignment horizontal="center"/>
    </xf>
    <xf numFmtId="0" fontId="25" fillId="9" borderId="0" xfId="0" applyFont="1" applyFill="1" applyAlignment="1">
      <alignment horizontal="left"/>
    </xf>
    <xf numFmtId="0" fontId="7" fillId="9" borderId="0" xfId="0" applyFont="1" applyFill="1" applyAlignment="1">
      <alignment horizontal="left"/>
    </xf>
    <xf numFmtId="0" fontId="7" fillId="9" borderId="0" xfId="0" applyFont="1" applyFill="1" applyAlignment="1">
      <alignment horizontal="center"/>
    </xf>
    <xf numFmtId="0" fontId="22" fillId="6" borderId="1" xfId="0" applyFont="1" applyFill="1" applyBorder="1" applyAlignment="1">
      <alignment horizontal="left" vertical="center" indent="3"/>
    </xf>
    <xf numFmtId="0" fontId="0" fillId="9" borderId="0" xfId="0" applyFill="1" applyAlignment="1">
      <alignment vertical="center"/>
    </xf>
    <xf numFmtId="0" fontId="0" fillId="11" borderId="0" xfId="0" applyFill="1"/>
    <xf numFmtId="0" fontId="11" fillId="11" borderId="0" xfId="0" applyFont="1" applyFill="1" applyAlignment="1">
      <alignment horizontal="left" vertical="center"/>
    </xf>
    <xf numFmtId="0" fontId="12" fillId="11" borderId="0" xfId="0" applyFont="1" applyFill="1"/>
    <xf numFmtId="0" fontId="12" fillId="11" borderId="0" xfId="0" applyFont="1" applyFill="1" applyAlignment="1">
      <alignment vertical="center"/>
    </xf>
    <xf numFmtId="0" fontId="0" fillId="11" borderId="0" xfId="0" applyFill="1" applyAlignment="1">
      <alignment vertical="center"/>
    </xf>
    <xf numFmtId="0" fontId="13" fillId="11" borderId="0" xfId="0" applyFont="1" applyFill="1"/>
    <xf numFmtId="0" fontId="14" fillId="11" borderId="0" xfId="0" applyFont="1" applyFill="1"/>
    <xf numFmtId="0" fontId="15" fillId="11" borderId="0" xfId="0" applyFont="1" applyFill="1" applyAlignment="1">
      <alignment vertical="center"/>
    </xf>
    <xf numFmtId="0" fontId="12" fillId="11" borderId="0" xfId="0" applyFont="1" applyFill="1" applyAlignment="1">
      <alignment wrapText="1"/>
    </xf>
    <xf numFmtId="0" fontId="29" fillId="11" borderId="0" xfId="0" applyFont="1" applyFill="1"/>
    <xf numFmtId="0" fontId="19" fillId="12" borderId="5" xfId="0" applyFont="1" applyFill="1" applyBorder="1" applyAlignment="1">
      <alignment horizontal="left" indent="1"/>
    </xf>
    <xf numFmtId="0" fontId="10" fillId="13" borderId="5" xfId="0" applyFont="1" applyFill="1" applyBorder="1" applyAlignment="1">
      <alignment horizontal="left" vertical="center" indent="1"/>
    </xf>
    <xf numFmtId="166" fontId="10" fillId="13" borderId="5" xfId="0" applyNumberFormat="1" applyFont="1" applyFill="1" applyBorder="1" applyAlignment="1">
      <alignment horizontal="center" vertical="center"/>
    </xf>
    <xf numFmtId="0" fontId="12" fillId="14" borderId="0" xfId="0" applyFont="1" applyFill="1"/>
    <xf numFmtId="0" fontId="0" fillId="14" borderId="0" xfId="0" applyFill="1"/>
    <xf numFmtId="0" fontId="5" fillId="14" borderId="0" xfId="0" applyFont="1" applyFill="1"/>
    <xf numFmtId="0" fontId="12" fillId="2" borderId="0" xfId="0" applyFont="1" applyFill="1"/>
    <xf numFmtId="0" fontId="9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49" fillId="2" borderId="0" xfId="0" applyFont="1" applyFill="1" applyAlignment="1">
      <alignment wrapText="1"/>
    </xf>
    <xf numFmtId="0" fontId="7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0" fontId="30" fillId="3" borderId="0" xfId="0" applyFont="1" applyFill="1"/>
    <xf numFmtId="0" fontId="30" fillId="4" borderId="0" xfId="0" applyFont="1" applyFill="1"/>
    <xf numFmtId="0" fontId="3" fillId="2" borderId="0" xfId="0" applyFont="1" applyFill="1"/>
    <xf numFmtId="0" fontId="30" fillId="2" borderId="0" xfId="0" applyFont="1" applyFill="1"/>
    <xf numFmtId="0" fontId="47" fillId="2" borderId="0" xfId="0" applyFont="1" applyFill="1" applyAlignment="1">
      <alignment horizontal="left"/>
    </xf>
    <xf numFmtId="0" fontId="46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/>
    </xf>
    <xf numFmtId="0" fontId="30" fillId="10" borderId="0" xfId="0" applyFont="1" applyFill="1"/>
    <xf numFmtId="0" fontId="21" fillId="10" borderId="0" xfId="0" applyFont="1" applyFill="1" applyAlignment="1">
      <alignment horizontal="left" vertical="center"/>
    </xf>
    <xf numFmtId="0" fontId="20" fillId="10" borderId="0" xfId="0" applyFont="1" applyFill="1"/>
    <xf numFmtId="0" fontId="0" fillId="10" borderId="0" xfId="0" applyFill="1" applyAlignment="1">
      <alignment wrapText="1"/>
    </xf>
    <xf numFmtId="0" fontId="31" fillId="10" borderId="0" xfId="0" applyFont="1" applyFill="1"/>
    <xf numFmtId="0" fontId="54" fillId="10" borderId="0" xfId="0" applyFont="1" applyFill="1"/>
    <xf numFmtId="0" fontId="31" fillId="10" borderId="0" xfId="0" applyFont="1" applyFill="1" applyAlignment="1">
      <alignment wrapText="1"/>
    </xf>
    <xf numFmtId="0" fontId="48" fillId="10" borderId="0" xfId="0" applyFont="1" applyFill="1" applyAlignment="1">
      <alignment wrapText="1"/>
    </xf>
    <xf numFmtId="0" fontId="38" fillId="10" borderId="0" xfId="0" applyFont="1" applyFill="1"/>
    <xf numFmtId="0" fontId="12" fillId="10" borderId="0" xfId="0" applyFont="1" applyFill="1" applyAlignment="1">
      <alignment wrapText="1"/>
    </xf>
    <xf numFmtId="0" fontId="16" fillId="10" borderId="0" xfId="0" applyFont="1" applyFill="1"/>
    <xf numFmtId="0" fontId="23" fillId="10" borderId="0" xfId="0" applyFont="1" applyFill="1"/>
    <xf numFmtId="0" fontId="9" fillId="2" borderId="3" xfId="0" applyFont="1" applyFill="1" applyBorder="1" applyAlignment="1">
      <alignment horizontal="left" indent="1"/>
    </xf>
    <xf numFmtId="0" fontId="9" fillId="2" borderId="3" xfId="0" applyFont="1" applyFill="1" applyBorder="1" applyAlignment="1">
      <alignment horizontal="left" wrapText="1" indent="1"/>
    </xf>
    <xf numFmtId="0" fontId="35" fillId="10" borderId="0" xfId="0" applyFont="1" applyFill="1"/>
    <xf numFmtId="0" fontId="9" fillId="10" borderId="3" xfId="0" applyFont="1" applyFill="1" applyBorder="1" applyAlignment="1">
      <alignment horizontal="left" wrapText="1" indent="1"/>
    </xf>
    <xf numFmtId="0" fontId="36" fillId="10" borderId="0" xfId="0" applyFont="1" applyFill="1" applyAlignment="1">
      <alignment horizontal="center"/>
    </xf>
    <xf numFmtId="166" fontId="33" fillId="10" borderId="3" xfId="0" applyNumberFormat="1" applyFont="1" applyFill="1" applyBorder="1" applyAlignment="1">
      <alignment horizontal="left" indent="1"/>
    </xf>
    <xf numFmtId="166" fontId="32" fillId="10" borderId="3" xfId="0" applyNumberFormat="1" applyFont="1" applyFill="1" applyBorder="1" applyAlignment="1">
      <alignment horizontal="left" indent="1"/>
    </xf>
    <xf numFmtId="0" fontId="31" fillId="10" borderId="0" xfId="0" applyFont="1" applyFill="1" applyAlignment="1">
      <alignment horizontal="left" wrapText="1"/>
    </xf>
    <xf numFmtId="0" fontId="33" fillId="10" borderId="0" xfId="0" applyFont="1" applyFill="1" applyAlignment="1">
      <alignment horizontal="left" indent="1"/>
    </xf>
    <xf numFmtId="0" fontId="32" fillId="10" borderId="0" xfId="0" applyFont="1" applyFill="1" applyAlignment="1">
      <alignment horizontal="left" indent="1"/>
    </xf>
    <xf numFmtId="0" fontId="39" fillId="10" borderId="0" xfId="0" applyFont="1" applyFill="1" applyAlignment="1">
      <alignment horizontal="left" wrapText="1"/>
    </xf>
    <xf numFmtId="0" fontId="41" fillId="10" borderId="0" xfId="0" applyFont="1" applyFill="1" applyAlignment="1">
      <alignment horizontal="left" indent="1"/>
    </xf>
    <xf numFmtId="0" fontId="40" fillId="10" borderId="0" xfId="0" applyFont="1" applyFill="1" applyAlignment="1">
      <alignment horizontal="left" indent="1"/>
    </xf>
    <xf numFmtId="0" fontId="42" fillId="10" borderId="0" xfId="0" applyFont="1" applyFill="1" applyAlignment="1">
      <alignment horizontal="center"/>
    </xf>
    <xf numFmtId="1" fontId="42" fillId="10" borderId="0" xfId="0" applyNumberFormat="1" applyFont="1" applyFill="1" applyAlignment="1">
      <alignment horizontal="center"/>
    </xf>
    <xf numFmtId="0" fontId="43" fillId="10" borderId="0" xfId="0" applyFont="1" applyFill="1" applyAlignment="1">
      <alignment horizontal="center"/>
    </xf>
    <xf numFmtId="0" fontId="50" fillId="10" borderId="0" xfId="0" applyFont="1" applyFill="1" applyAlignment="1">
      <alignment horizontal="left" wrapText="1"/>
    </xf>
    <xf numFmtId="0" fontId="55" fillId="10" borderId="0" xfId="0" applyFont="1" applyFill="1"/>
    <xf numFmtId="0" fontId="53" fillId="10" borderId="0" xfId="0" applyFont="1" applyFill="1" applyAlignment="1">
      <alignment horizontal="center"/>
    </xf>
    <xf numFmtId="0" fontId="56" fillId="10" borderId="0" xfId="0" applyFont="1" applyFill="1" applyAlignment="1">
      <alignment horizontal="left" indent="1"/>
    </xf>
    <xf numFmtId="0" fontId="53" fillId="10" borderId="0" xfId="0" applyFont="1" applyFill="1" applyAlignment="1">
      <alignment horizontal="left" indent="1"/>
    </xf>
    <xf numFmtId="0" fontId="51" fillId="10" borderId="0" xfId="0" applyFont="1" applyFill="1" applyAlignment="1">
      <alignment horizontal="center"/>
    </xf>
    <xf numFmtId="1" fontId="51" fillId="10" borderId="0" xfId="0" applyNumberFormat="1" applyFont="1" applyFill="1" applyAlignment="1">
      <alignment horizontal="center"/>
    </xf>
    <xf numFmtId="0" fontId="52" fillId="10" borderId="0" xfId="0" applyFont="1" applyFill="1" applyAlignment="1">
      <alignment horizontal="center"/>
    </xf>
    <xf numFmtId="0" fontId="57" fillId="10" borderId="0" xfId="0" applyFont="1" applyFill="1"/>
    <xf numFmtId="0" fontId="0" fillId="15" borderId="0" xfId="0" applyFill="1"/>
    <xf numFmtId="0" fontId="30" fillId="15" borderId="0" xfId="0" applyFont="1" applyFill="1"/>
    <xf numFmtId="0" fontId="18" fillId="15" borderId="0" xfId="0" applyFont="1" applyFill="1"/>
    <xf numFmtId="0" fontId="12" fillId="15" borderId="0" xfId="0" applyFont="1" applyFill="1"/>
    <xf numFmtId="0" fontId="19" fillId="15" borderId="0" xfId="0" applyFont="1" applyFill="1"/>
    <xf numFmtId="1" fontId="12" fillId="15" borderId="0" xfId="0" applyNumberFormat="1" applyFont="1" applyFill="1"/>
    <xf numFmtId="0" fontId="17" fillId="11" borderId="0" xfId="0" applyFont="1" applyFill="1"/>
    <xf numFmtId="0" fontId="28" fillId="11" borderId="0" xfId="0" applyFont="1" applyFill="1"/>
    <xf numFmtId="0" fontId="35" fillId="12" borderId="5" xfId="0" applyFont="1" applyFill="1" applyBorder="1" applyAlignment="1">
      <alignment horizontal="center"/>
    </xf>
    <xf numFmtId="0" fontId="26" fillId="13" borderId="5" xfId="0" applyFont="1" applyFill="1" applyBorder="1" applyAlignment="1">
      <alignment horizontal="left" vertical="center" indent="1"/>
    </xf>
    <xf numFmtId="1" fontId="26" fillId="13" borderId="5" xfId="0" applyNumberFormat="1" applyFont="1" applyFill="1" applyBorder="1" applyAlignment="1">
      <alignment horizontal="center" vertical="center"/>
    </xf>
    <xf numFmtId="166" fontId="26" fillId="13" borderId="5" xfId="0" applyNumberFormat="1" applyFont="1" applyFill="1" applyBorder="1" applyAlignment="1">
      <alignment horizontal="center" vertical="center"/>
    </xf>
    <xf numFmtId="0" fontId="30" fillId="0" borderId="0" xfId="0" applyFont="1"/>
    <xf numFmtId="0" fontId="58" fillId="10" borderId="0" xfId="0" applyFont="1" applyFill="1"/>
    <xf numFmtId="166" fontId="34" fillId="16" borderId="3" xfId="0" applyNumberFormat="1" applyFont="1" applyFill="1" applyBorder="1" applyAlignment="1">
      <alignment horizontal="left" indent="1"/>
    </xf>
    <xf numFmtId="0" fontId="59" fillId="10" borderId="0" xfId="0" applyFont="1" applyFill="1"/>
    <xf numFmtId="0" fontId="60" fillId="11" borderId="0" xfId="0" applyFont="1" applyFill="1"/>
    <xf numFmtId="0" fontId="62" fillId="10" borderId="0" xfId="0" applyFont="1" applyFill="1" applyAlignment="1">
      <alignment horizontal="center"/>
    </xf>
    <xf numFmtId="1" fontId="61" fillId="10" borderId="0" xfId="0" applyNumberFormat="1" applyFont="1" applyFill="1" applyAlignment="1">
      <alignment horizontal="center"/>
    </xf>
    <xf numFmtId="0" fontId="61" fillId="10" borderId="0" xfId="0" applyFont="1" applyFill="1" applyAlignment="1">
      <alignment horizontal="center"/>
    </xf>
    <xf numFmtId="2" fontId="0" fillId="0" borderId="0" xfId="0" applyNumberFormat="1"/>
    <xf numFmtId="164" fontId="0" fillId="0" borderId="0" xfId="1" applyFont="1"/>
    <xf numFmtId="1" fontId="0" fillId="0" borderId="0" xfId="0" applyNumberFormat="1"/>
    <xf numFmtId="167" fontId="81" fillId="0" borderId="0" xfId="1" applyNumberFormat="1" applyFont="1"/>
    <xf numFmtId="0" fontId="0" fillId="0" borderId="0" xfId="0" applyProtection="1">
      <protection locked="0"/>
    </xf>
    <xf numFmtId="0" fontId="82" fillId="11" borderId="0" xfId="0" applyFont="1" applyFill="1"/>
    <xf numFmtId="0" fontId="83" fillId="11" borderId="0" xfId="0" applyFont="1" applyFill="1" applyAlignment="1">
      <alignment horizontal="left"/>
    </xf>
    <xf numFmtId="1" fontId="82" fillId="11" borderId="0" xfId="0" applyNumberFormat="1" applyFont="1" applyFill="1"/>
    <xf numFmtId="0" fontId="82" fillId="14" borderId="0" xfId="0" applyFont="1" applyFill="1"/>
    <xf numFmtId="0" fontId="86" fillId="11" borderId="0" xfId="0" applyFont="1" applyFill="1"/>
    <xf numFmtId="1" fontId="86" fillId="11" borderId="0" xfId="0" applyNumberFormat="1" applyFont="1" applyFill="1" applyAlignment="1">
      <alignment horizontal="center"/>
    </xf>
    <xf numFmtId="0" fontId="86" fillId="11" borderId="0" xfId="0" applyFont="1" applyFill="1" applyAlignment="1">
      <alignment horizontal="center"/>
    </xf>
    <xf numFmtId="2" fontId="86" fillId="11" borderId="0" xfId="0" applyNumberFormat="1" applyFont="1" applyFill="1" applyAlignment="1">
      <alignment horizontal="center"/>
    </xf>
    <xf numFmtId="0" fontId="76" fillId="12" borderId="5" xfId="0" applyFont="1" applyFill="1" applyBorder="1" applyAlignment="1">
      <alignment horizontal="left" indent="1"/>
    </xf>
    <xf numFmtId="1" fontId="12" fillId="2" borderId="0" xfId="0" applyNumberFormat="1" applyFont="1" applyFill="1"/>
    <xf numFmtId="0" fontId="68" fillId="10" borderId="3" xfId="0" applyFont="1" applyFill="1" applyBorder="1" applyAlignment="1">
      <alignment horizontal="left" wrapText="1" indent="1"/>
    </xf>
    <xf numFmtId="0" fontId="7" fillId="10" borderId="0" xfId="0" applyFont="1" applyFill="1"/>
    <xf numFmtId="0" fontId="89" fillId="10" borderId="0" xfId="0" applyFont="1" applyFill="1" applyAlignment="1">
      <alignment horizontal="right"/>
    </xf>
    <xf numFmtId="1" fontId="89" fillId="10" borderId="0" xfId="0" applyNumberFormat="1" applyFont="1" applyFill="1" applyAlignment="1">
      <alignment horizontal="center"/>
    </xf>
    <xf numFmtId="0" fontId="89" fillId="10" borderId="0" xfId="0" applyFont="1" applyFill="1"/>
    <xf numFmtId="0" fontId="91" fillId="10" borderId="0" xfId="0" applyFont="1" applyFill="1"/>
    <xf numFmtId="0" fontId="82" fillId="15" borderId="0" xfId="0" applyFont="1" applyFill="1"/>
    <xf numFmtId="0" fontId="92" fillId="11" borderId="0" xfId="0" applyFont="1" applyFill="1" applyAlignment="1">
      <alignment horizontal="right"/>
    </xf>
    <xf numFmtId="1" fontId="92" fillId="11" borderId="0" xfId="0" applyNumberFormat="1" applyFont="1" applyFill="1" applyAlignment="1">
      <alignment horizontal="center"/>
    </xf>
    <xf numFmtId="0" fontId="92" fillId="11" borderId="0" xfId="0" applyFont="1" applyFill="1"/>
    <xf numFmtId="3" fontId="92" fillId="11" borderId="0" xfId="0" applyNumberFormat="1" applyFont="1" applyFill="1" applyAlignment="1">
      <alignment horizontal="center"/>
    </xf>
    <xf numFmtId="0" fontId="92" fillId="15" borderId="0" xfId="0" applyFont="1" applyFill="1"/>
    <xf numFmtId="0" fontId="94" fillId="11" borderId="0" xfId="0" applyFont="1" applyFill="1"/>
    <xf numFmtId="0" fontId="96" fillId="10" borderId="0" xfId="0" applyFont="1" applyFill="1"/>
    <xf numFmtId="2" fontId="36" fillId="10" borderId="0" xfId="0" applyNumberFormat="1" applyFont="1" applyFill="1" applyAlignment="1">
      <alignment horizontal="center"/>
    </xf>
    <xf numFmtId="0" fontId="97" fillId="10" borderId="0" xfId="0" applyFont="1" applyFill="1"/>
    <xf numFmtId="0" fontId="46" fillId="10" borderId="0" xfId="0" applyFont="1" applyFill="1" applyAlignment="1">
      <alignment horizontal="left"/>
    </xf>
    <xf numFmtId="0" fontId="98" fillId="10" borderId="0" xfId="0" applyFont="1" applyFill="1"/>
    <xf numFmtId="0" fontId="100" fillId="10" borderId="0" xfId="0" applyFont="1" applyFill="1"/>
    <xf numFmtId="0" fontId="30" fillId="10" borderId="0" xfId="0" applyFont="1" applyFill="1" applyAlignment="1">
      <alignment horizontal="center"/>
    </xf>
    <xf numFmtId="0" fontId="46" fillId="10" borderId="0" xfId="0" applyFont="1" applyFill="1" applyAlignment="1">
      <alignment horizontal="center"/>
    </xf>
    <xf numFmtId="0" fontId="36" fillId="10" borderId="0" xfId="0" applyFont="1" applyFill="1" applyAlignment="1">
      <alignment horizontal="left" indent="1"/>
    </xf>
    <xf numFmtId="1" fontId="97" fillId="10" borderId="0" xfId="0" applyNumberFormat="1" applyFont="1" applyFill="1" applyAlignment="1">
      <alignment horizontal="center"/>
    </xf>
    <xf numFmtId="1" fontId="46" fillId="10" borderId="0" xfId="0" applyNumberFormat="1" applyFont="1" applyFill="1" applyAlignment="1">
      <alignment horizontal="center"/>
    </xf>
    <xf numFmtId="0" fontId="97" fillId="10" borderId="0" xfId="0" applyFont="1" applyFill="1" applyAlignment="1">
      <alignment horizontal="center"/>
    </xf>
    <xf numFmtId="0" fontId="35" fillId="12" borderId="6" xfId="0" applyFont="1" applyFill="1" applyBorder="1" applyAlignment="1">
      <alignment horizontal="center"/>
    </xf>
    <xf numFmtId="0" fontId="35" fillId="12" borderId="7" xfId="0" applyFont="1" applyFill="1" applyBorder="1" applyAlignment="1">
      <alignment horizontal="center"/>
    </xf>
    <xf numFmtId="0" fontId="35" fillId="12" borderId="8" xfId="0" applyFont="1" applyFill="1" applyBorder="1" applyAlignment="1">
      <alignment horizontal="center"/>
    </xf>
    <xf numFmtId="0" fontId="35" fillId="12" borderId="9" xfId="0" applyFont="1" applyFill="1" applyBorder="1" applyAlignment="1">
      <alignment horizontal="center"/>
    </xf>
    <xf numFmtId="0" fontId="75" fillId="12" borderId="8" xfId="0" applyFont="1" applyFill="1" applyBorder="1" applyAlignment="1">
      <alignment horizontal="center"/>
    </xf>
    <xf numFmtId="0" fontId="33" fillId="7" borderId="4" xfId="0" applyFont="1" applyFill="1" applyBorder="1" applyAlignment="1">
      <alignment horizontal="left" vertical="center" indent="2"/>
    </xf>
    <xf numFmtId="0" fontId="33" fillId="7" borderId="10" xfId="0" applyFont="1" applyFill="1" applyBorder="1" applyAlignment="1">
      <alignment horizontal="center" vertical="center"/>
    </xf>
    <xf numFmtId="0" fontId="33" fillId="7" borderId="11" xfId="0" applyFont="1" applyFill="1" applyBorder="1" applyAlignment="1">
      <alignment horizontal="center" vertical="center"/>
    </xf>
    <xf numFmtId="0" fontId="33" fillId="7" borderId="12" xfId="0" applyFont="1" applyFill="1" applyBorder="1" applyAlignment="1">
      <alignment horizontal="center" vertical="center"/>
    </xf>
    <xf numFmtId="0" fontId="0" fillId="2" borderId="0" xfId="0" applyFill="1" applyAlignment="1"/>
  </cellXfs>
  <cellStyles count="3">
    <cellStyle name="Hyperkobling" xfId="2" builtinId="8"/>
    <cellStyle name="Komma" xfId="1" builtinId="3"/>
    <cellStyle name="Normal" xfId="0" builtinId="0"/>
  </cellStyles>
  <dxfs count="6"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ill>
        <patternFill>
          <bgColor theme="7" tint="0.79995117038483843"/>
        </patternFill>
      </fill>
    </dxf>
    <dxf>
      <font>
        <color rgb="FFF6F6F6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</dxf>
  </dxfs>
  <tableStyles count="0" defaultTableStyle="TableStyleMedium2" defaultPivotStyle="PivotStyleLight16"/>
  <colors>
    <mruColors>
      <color rgb="FFF8F8F8"/>
      <color rgb="FF00284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299999999999998"/>
          <c:y val="0.14649999999999999"/>
          <c:w val="0.60499999999999998"/>
          <c:h val="0.6472499999999999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'Ditt klimatavtryck'!$K$92</c:f>
              <c:strCache>
                <c:ptCount val="1"/>
                <c:pt idx="0">
                  <c:v>Avtryck, per år [kg CO2-ekv]</c:v>
                </c:pt>
              </c:strCache>
            </c:strRef>
          </c:tx>
          <c:spPr>
            <a:solidFill>
              <a:schemeClr val="accent3"/>
            </a:solidFill>
            <a:ln w="6350">
              <a:noFill/>
            </a:ln>
            <a:effectLst/>
          </c:spPr>
          <c:invertIfNegative val="0"/>
          <c:dLbls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600" b="1" i="0" u="none" strike="noStrike" kern="1200" baseline="0">
                    <a:solidFill>
                      <a:schemeClr val="accent3">
                        <a:lumMod val="20000"/>
                        <a:lumOff val="8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'Ditt klimatavtryck'!$J$93:$J$101</c:f>
              <c:strCache>
                <c:ptCount val="9"/>
                <c:pt idx="0">
                  <c:v>Bordsskärm </c:v>
                </c:pt>
                <c:pt idx="1">
                  <c:v>Skärmvägg </c:v>
                </c:pt>
                <c:pt idx="2">
                  <c:v>Skåp_hylla </c:v>
                </c:pt>
                <c:pt idx="3">
                  <c:v>Konferensbord </c:v>
                </c:pt>
                <c:pt idx="4">
                  <c:v>Skrivbord </c:v>
                </c:pt>
                <c:pt idx="5">
                  <c:v>Loungestol </c:v>
                </c:pt>
                <c:pt idx="6">
                  <c:v>Soffa </c:v>
                </c:pt>
                <c:pt idx="7">
                  <c:v>Konferensstol </c:v>
                </c:pt>
                <c:pt idx="8">
                  <c:v>Kontorsstol </c:v>
                </c:pt>
              </c:strCache>
            </c:strRef>
          </c:cat>
          <c:val>
            <c:numRef>
              <c:f>'Ditt klimatavtryck'!$K$93:$K$101</c:f>
              <c:numCache>
                <c:formatCode>0</c:formatCode>
                <c:ptCount val="9"/>
                <c:pt idx="0">
                  <c:v>1.01E-4</c:v>
                </c:pt>
                <c:pt idx="1">
                  <c:v>1E-4</c:v>
                </c:pt>
                <c:pt idx="2">
                  <c:v>9.8999999999999994E-5</c:v>
                </c:pt>
                <c:pt idx="3">
                  <c:v>9.7999999999999997E-5</c:v>
                </c:pt>
                <c:pt idx="4">
                  <c:v>9.7E-5</c:v>
                </c:pt>
                <c:pt idx="5">
                  <c:v>9.6000000000000002E-5</c:v>
                </c:pt>
                <c:pt idx="6">
                  <c:v>9.5000000000000005E-5</c:v>
                </c:pt>
                <c:pt idx="7">
                  <c:v>9.3999999999999994E-5</c:v>
                </c:pt>
                <c:pt idx="8">
                  <c:v>9.2999999999999997E-5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F8-C448-AF69-DF27394B0B2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94"/>
        <c:axId val="727342998"/>
        <c:axId val="2029389352"/>
      </c:barChart>
      <c:catAx>
        <c:axId val="72734299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8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9389352"/>
        <c:crosses val="autoZero"/>
        <c:auto val="1"/>
        <c:lblAlgn val="ctr"/>
        <c:lblOffset val="100"/>
        <c:noMultiLvlLbl val="0"/>
      </c:catAx>
      <c:valAx>
        <c:axId val="2029389352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727342998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 rot="0" vert="horz" wrap="square"/>
    <a:lstStyle/>
    <a:p>
      <a:pPr>
        <a:defRPr lang="en-US" u="none" baseline="0">
          <a:solidFill>
            <a:schemeClr val="accent6">
              <a:lumMod val="20000"/>
              <a:lumOff val="80000"/>
            </a:schemeClr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'[1]Tiltaksvelger - design M'!#REF!</c:f>
          <c:strCache>
            <c:ptCount val="1"/>
            <c:pt idx="0">
              <c:v>#REF!</c:v>
            </c:pt>
          </c:strCache>
        </c:strRef>
      </c:tx>
      <c:overlay val="0"/>
      <c:spPr>
        <a:noFill/>
        <a:ln w="6350">
          <a:noFill/>
        </a:ln>
        <a:effectLst/>
      </c:spPr>
      <c:txPr>
        <a:bodyPr rot="0" vert="horz" wrap="square"/>
        <a:lstStyle/>
        <a:p>
          <a:pPr>
            <a:defRPr lang="en-US" sz="2800" b="0" i="0" u="none" kern="1200" spc="0" baseline="0">
              <a:solidFill>
                <a:schemeClr val="bg1">
                  <a:lumMod val="9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spPr>
            <a:solidFill>
              <a:schemeClr val="accent3"/>
            </a:solidFill>
            <a:ln w="6350">
              <a:noFill/>
            </a:ln>
            <a:effectLst/>
          </c:spPr>
          <c:invertIfNegative val="0"/>
          <c:dLbls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600" b="1" i="0" u="none" kern="1200" baseline="0">
                    <a:solidFill>
                      <a:schemeClr val="accent3">
                        <a:lumMod val="20000"/>
                        <a:lumOff val="8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'[1]Tiltaksvelger - design M'!#REF!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'[1]Tiltaksvelger - design M'!#REF!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D44-5D4E-8AA1-00EBE4B4DEB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94"/>
        <c:axId val="456837216"/>
        <c:axId val="1942898041"/>
      </c:barChart>
      <c:catAx>
        <c:axId val="45683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200" b="0" i="0" u="non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2898041"/>
        <c:crosses val="autoZero"/>
        <c:auto val="1"/>
        <c:lblAlgn val="ctr"/>
        <c:lblOffset val="100"/>
        <c:noMultiLvlLbl val="0"/>
      </c:catAx>
      <c:valAx>
        <c:axId val="1942898041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5683721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  <a:round/>
    </a:ln>
    <a:effectLst/>
  </c:spPr>
  <c:txPr>
    <a:bodyPr rot="0" vert="horz" wrap="square"/>
    <a:lstStyle/>
    <a:p>
      <a:pPr>
        <a:defRPr lang="en-US" u="none" baseline="0">
          <a:solidFill>
            <a:schemeClr val="accent6">
              <a:lumMod val="20000"/>
              <a:lumOff val="80000"/>
            </a:schemeClr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/>
            </a:pPr>
            <a:r>
              <a:rPr lang="en-US" sz="2400" b="1" i="0" u="none" baseline="0">
                <a:solidFill>
                  <a:srgbClr val="002E49"/>
                </a:solidFill>
                <a:latin typeface="Source Sans Pro"/>
                <a:ea typeface="Source Sans Pro"/>
                <a:cs typeface="Source Sans Pro"/>
              </a:rPr>
              <a:t>Klimatavtryck per år per enhet kg CO2-ekv</a:t>
            </a:r>
          </a:p>
        </c:rich>
      </c:tx>
      <c:layout>
        <c:manualLayout>
          <c:xMode val="edge"/>
          <c:yMode val="edge"/>
          <c:x val="0.30249999999999999"/>
          <c:y val="9.75E-3"/>
        </c:manualLayout>
      </c:layout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4E-2"/>
          <c:y val="0.15825"/>
          <c:w val="0.97199999999999998"/>
          <c:h val="0.70199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Klimatåtgärd!$Q$18</c:f>
              <c:strCache>
                <c:ptCount val="1"/>
                <c:pt idx="0">
                  <c:v>Klimatavtryck per år per enhet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A6A6A6"/>
              </a:solidFill>
              <a:ln w="63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6A-4305-918C-03AD16EE3563}"/>
              </c:ext>
            </c:extLst>
          </c:dPt>
          <c:dPt>
            <c:idx val="1"/>
            <c:invertIfNegative val="0"/>
            <c:bubble3D val="0"/>
            <c:spPr>
              <a:solidFill>
                <a:srgbClr val="99DDCE"/>
              </a:solidFill>
              <a:ln w="63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36A-4305-918C-03AD16EE3563}"/>
              </c:ext>
            </c:extLst>
          </c:dPt>
          <c:dPt>
            <c:idx val="2"/>
            <c:invertIfNegative val="0"/>
            <c:bubble3D val="0"/>
            <c:spPr>
              <a:solidFill>
                <a:srgbClr val="00AA83"/>
              </a:solidFill>
              <a:ln w="63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36A-4305-918C-03AD16EE3563}"/>
              </c:ext>
            </c:extLst>
          </c:dPt>
          <c:dLbls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n-US" sz="1800" b="0" i="0" u="non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Klimatåtgärd!$P$19:$P$22</c:f>
              <c:strCache>
                <c:ptCount val="4"/>
                <c:pt idx="0">
                  <c:v>Köpa nytt</c:v>
                </c:pt>
                <c:pt idx="1">
                  <c:v>Reparation</c:v>
                </c:pt>
                <c:pt idx="2">
                  <c:v>Köpa begagnat</c:v>
                </c:pt>
                <c:pt idx="3">
                  <c:v>Intern återanvändning</c:v>
                </c:pt>
              </c:strCache>
            </c:strRef>
          </c:cat>
          <c:val>
            <c:numRef>
              <c:f>Klimatåtgärd!$Q$19:$Q$22</c:f>
              <c:numCache>
                <c:formatCode>0</c:formatCode>
                <c:ptCount val="4"/>
                <c:pt idx="0">
                  <c:v>7.6387499999999999</c:v>
                </c:pt>
                <c:pt idx="1">
                  <c:v>1.7203124999999999</c:v>
                </c:pt>
                <c:pt idx="2">
                  <c:v>0.84285714285714286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7B-442F-B40D-0BAF2B415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8886905"/>
        <c:axId val="1117684309"/>
      </c:barChart>
      <c:catAx>
        <c:axId val="16888690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800" b="0" i="0" u="non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7684309"/>
        <c:crosses val="autoZero"/>
        <c:auto val="1"/>
        <c:lblAlgn val="ctr"/>
        <c:lblOffset val="100"/>
        <c:noMultiLvlLbl val="0"/>
      </c:catAx>
      <c:valAx>
        <c:axId val="1117684309"/>
        <c:scaling>
          <c:orientation val="minMax"/>
        </c:scaling>
        <c:delete val="1"/>
        <c:axPos val="l"/>
        <c:numFmt formatCode="0" sourceLinked="1"/>
        <c:majorTickMark val="none"/>
        <c:minorTickMark val="none"/>
        <c:tickLblPos val="nextTo"/>
        <c:crossAx val="168886905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  <a:round/>
    </a:ln>
    <a:effectLst/>
  </c:spPr>
  <c:txPr>
    <a:bodyPr rot="0" vert="horz" wrap="square"/>
    <a:lstStyle/>
    <a:p>
      <a:pPr>
        <a:defRPr lang="en-US" sz="1400" u="none" baseline="0">
          <a:solidFill>
            <a:schemeClr val="accent6">
              <a:lumMod val="50000"/>
            </a:schemeClr>
          </a:solidFill>
          <a:latin typeface="Source Sans Pro"/>
          <a:ea typeface="Source Sans Pro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'Inköp och effekt'!$B$126</c:f>
          <c:strCache>
            <c:ptCount val="1"/>
            <c:pt idx="0">
              <c:v>Avtryck, totalt [kg CO2-ekv]</c:v>
            </c:pt>
          </c:strCache>
        </c:strRef>
      </c:tx>
      <c:layout>
        <c:manualLayout>
          <c:xMode val="edge"/>
          <c:yMode val="edge"/>
          <c:x val="2.5749999999999999E-2"/>
          <c:y val="0.40600000000000003"/>
        </c:manualLayout>
      </c:layout>
      <c:overlay val="0"/>
      <c:spPr>
        <a:noFill/>
        <a:ln w="6350">
          <a:noFill/>
        </a:ln>
        <a:effectLst/>
      </c:spPr>
      <c:txPr>
        <a:bodyPr rot="0" vert="horz" wrap="square"/>
        <a:lstStyle/>
        <a:p>
          <a:pPr>
            <a:defRPr lang="en-US" sz="4000" b="1" i="0" u="non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00000000000001"/>
          <c:y val="0.16650000000000001"/>
          <c:w val="0.70974999999999999"/>
          <c:h val="0.5437499999999999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45"/>
        <c:overlap val="35"/>
        <c:axId val="262814638"/>
        <c:axId val="240013999"/>
      </c:barChart>
      <c:catAx>
        <c:axId val="26281463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400" b="0" i="0" u="non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0013999"/>
        <c:crosses val="autoZero"/>
        <c:auto val="1"/>
        <c:lblAlgn val="ctr"/>
        <c:lblOffset val="100"/>
        <c:noMultiLvlLbl val="0"/>
      </c:catAx>
      <c:valAx>
        <c:axId val="240013999"/>
        <c:scaling>
          <c:orientation val="minMax"/>
        </c:scaling>
        <c:delete val="1"/>
        <c:axPos val="l"/>
        <c:majorTickMark val="none"/>
        <c:minorTickMark val="none"/>
        <c:tickLblPos val="nextTo"/>
        <c:crossAx val="26281463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  <a:round/>
    </a:ln>
    <a:effectLst/>
  </c:spPr>
  <c:txPr>
    <a:bodyPr rot="0" vert="horz" wrap="square"/>
    <a:lstStyle/>
    <a:p>
      <a:pPr>
        <a:defRPr lang="en-US" sz="1400" u="none" baseline="0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524999999999999"/>
          <c:y val="7.9250000000000001E-2"/>
          <c:w val="0.83850000000000002"/>
          <c:h val="0.687999999999999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dLbls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2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'Inköp och effekt'!$AC$39:$AC$52</c:f>
              <c:numCache>
                <c:formatCode>General</c:formatCode>
                <c:ptCount val="14"/>
              </c:numCache>
            </c:numRef>
          </c:cat>
          <c:val>
            <c:numRef>
              <c:f>'Inköp och effekt'!$AD$39:$AD$52</c:f>
              <c:numCache>
                <c:formatCode>General</c:formatCode>
                <c:ptCount val="14"/>
              </c:numCache>
            </c:numRef>
          </c:val>
          <c:extLst>
            <c:ext xmlns:c16="http://schemas.microsoft.com/office/drawing/2014/chart" uri="{C3380CC4-5D6E-409C-BE32-E72D297353CC}">
              <c16:uniqueId val="{00000000-BAED-49D3-BCBC-B3615C9257B6}"/>
            </c:ext>
          </c:extLst>
        </c:ser>
        <c:ser>
          <c:idx val="1"/>
          <c:order val="1"/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dLbls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2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'Inköp och effekt'!$AC$39:$AC$52</c:f>
              <c:numCache>
                <c:formatCode>General</c:formatCode>
                <c:ptCount val="14"/>
              </c:numCache>
            </c:numRef>
          </c:cat>
          <c:val>
            <c:numRef>
              <c:f>'Inköp och effekt'!$AE$39:$AE$52</c:f>
              <c:numCache>
                <c:formatCode>General</c:formatCode>
                <c:ptCount val="14"/>
              </c:numCache>
            </c:numRef>
          </c:val>
          <c:extLst>
            <c:ext xmlns:c16="http://schemas.microsoft.com/office/drawing/2014/chart" uri="{C3380CC4-5D6E-409C-BE32-E72D297353CC}">
              <c16:uniqueId val="{00000001-BAED-49D3-BCBC-B3615C925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8"/>
        <c:overlap val="-33"/>
        <c:axId val="214866901"/>
        <c:axId val="989080627"/>
      </c:barChart>
      <c:catAx>
        <c:axId val="21486690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8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9080627"/>
        <c:crosses val="autoZero"/>
        <c:auto val="1"/>
        <c:lblAlgn val="ctr"/>
        <c:lblOffset val="100"/>
        <c:noMultiLvlLbl val="0"/>
      </c:catAx>
      <c:valAx>
        <c:axId val="989080627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4866901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 rot="0" vert="horz" wrap="square"/>
    <a:lstStyle/>
    <a:p>
      <a:pPr>
        <a:defRPr lang="en-US" sz="1600" u="none" baseline="0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https://anskaffelser.no/hva-skal-du-kjope/mobler" TargetMode="External"/><Relationship Id="rId18" Type="http://schemas.openxmlformats.org/officeDocument/2006/relationships/hyperlink" Target="#Klimat&#229;tg&#228;rd!A1"/><Relationship Id="rId26" Type="http://schemas.openxmlformats.org/officeDocument/2006/relationships/hyperlink" Target="https://anskaffelser.no/verktoy/analyseverktoy/effektkalkulator-mobelanskaffelser" TargetMode="External"/><Relationship Id="rId3" Type="http://schemas.openxmlformats.org/officeDocument/2006/relationships/image" Target="../media/image2.svg"/><Relationship Id="rId21" Type="http://schemas.openxmlformats.org/officeDocument/2006/relationships/hyperlink" Target="#Hjem!A1"/><Relationship Id="rId7" Type="http://schemas.openxmlformats.org/officeDocument/2006/relationships/image" Target="../media/image6.svg"/><Relationship Id="rId12" Type="http://schemas.openxmlformats.org/officeDocument/2006/relationships/hyperlink" Target="https://anskaffelser.no/form/kontaktskjemaet" TargetMode="External"/><Relationship Id="rId17" Type="http://schemas.openxmlformats.org/officeDocument/2006/relationships/image" Target="../media/image14.svg"/><Relationship Id="rId25" Type="http://schemas.openxmlformats.org/officeDocument/2006/relationships/image" Target="../media/image19.svg"/><Relationship Id="rId2" Type="http://schemas.openxmlformats.org/officeDocument/2006/relationships/image" Target="../media/image1.png"/><Relationship Id="rId16" Type="http://schemas.openxmlformats.org/officeDocument/2006/relationships/image" Target="../media/image13.png"/><Relationship Id="rId20" Type="http://schemas.openxmlformats.org/officeDocument/2006/relationships/hyperlink" Target="#'Ink&#246;p och effekt'!A1"/><Relationship Id="rId1" Type="http://schemas.openxmlformats.org/officeDocument/2006/relationships/hyperlink" Target="#'Ditt klimatavtryck'!A1"/><Relationship Id="rId6" Type="http://schemas.openxmlformats.org/officeDocument/2006/relationships/image" Target="../media/image5.png"/><Relationship Id="rId11" Type="http://schemas.openxmlformats.org/officeDocument/2006/relationships/image" Target="../media/image10.svg"/><Relationship Id="rId24" Type="http://schemas.openxmlformats.org/officeDocument/2006/relationships/image" Target="../media/image18.png"/><Relationship Id="rId5" Type="http://schemas.openxmlformats.org/officeDocument/2006/relationships/image" Target="../media/image4.svg"/><Relationship Id="rId15" Type="http://schemas.openxmlformats.org/officeDocument/2006/relationships/image" Target="../media/image12.svg"/><Relationship Id="rId23" Type="http://schemas.openxmlformats.org/officeDocument/2006/relationships/image" Target="../media/image17.svg"/><Relationship Id="rId28" Type="http://schemas.openxmlformats.org/officeDocument/2006/relationships/image" Target="../media/image20.svg"/><Relationship Id="rId10" Type="http://schemas.openxmlformats.org/officeDocument/2006/relationships/image" Target="../media/image9.png"/><Relationship Id="rId19" Type="http://schemas.openxmlformats.org/officeDocument/2006/relationships/image" Target="../media/image15.svg"/><Relationship Id="rId4" Type="http://schemas.openxmlformats.org/officeDocument/2006/relationships/image" Target="../media/image3.png"/><Relationship Id="rId9" Type="http://schemas.openxmlformats.org/officeDocument/2006/relationships/image" Target="../media/image8.svg"/><Relationship Id="rId14" Type="http://schemas.openxmlformats.org/officeDocument/2006/relationships/image" Target="../media/image11.png"/><Relationship Id="rId22" Type="http://schemas.openxmlformats.org/officeDocument/2006/relationships/image" Target="../media/image16.png"/><Relationship Id="rId27" Type="http://schemas.openxmlformats.org/officeDocument/2006/relationships/hyperlink" Target="#Dataunderlag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svg"/><Relationship Id="rId13" Type="http://schemas.openxmlformats.org/officeDocument/2006/relationships/image" Target="../media/image30.svg"/><Relationship Id="rId18" Type="http://schemas.openxmlformats.org/officeDocument/2006/relationships/image" Target="../media/image1.png"/><Relationship Id="rId26" Type="http://schemas.openxmlformats.org/officeDocument/2006/relationships/hyperlink" Target="#'Ditt klimatavtryck'!A1"/><Relationship Id="rId3" Type="http://schemas.openxmlformats.org/officeDocument/2006/relationships/image" Target="../media/image22.svg"/><Relationship Id="rId21" Type="http://schemas.openxmlformats.org/officeDocument/2006/relationships/image" Target="../media/image31.svg"/><Relationship Id="rId7" Type="http://schemas.openxmlformats.org/officeDocument/2006/relationships/image" Target="../media/image25.png"/><Relationship Id="rId12" Type="http://schemas.openxmlformats.org/officeDocument/2006/relationships/image" Target="../media/image29.png"/><Relationship Id="rId17" Type="http://schemas.openxmlformats.org/officeDocument/2006/relationships/hyperlink" Target="#Dataunderlag!A1"/><Relationship Id="rId25" Type="http://schemas.openxmlformats.org/officeDocument/2006/relationships/image" Target="../media/image35.svg"/><Relationship Id="rId2" Type="http://schemas.openxmlformats.org/officeDocument/2006/relationships/image" Target="../media/image21.png"/><Relationship Id="rId16" Type="http://schemas.openxmlformats.org/officeDocument/2006/relationships/hyperlink" Target="https://anskaffelser.no/verktoy/analyseverktoy/effektkalkulator-mobelanskaffelser" TargetMode="External"/><Relationship Id="rId20" Type="http://schemas.openxmlformats.org/officeDocument/2006/relationships/image" Target="../media/image11.png"/><Relationship Id="rId29" Type="http://schemas.openxmlformats.org/officeDocument/2006/relationships/hyperlink" Target="#Introduktion!A1"/><Relationship Id="rId1" Type="http://schemas.openxmlformats.org/officeDocument/2006/relationships/chart" Target="../charts/chart1.xml"/><Relationship Id="rId6" Type="http://schemas.openxmlformats.org/officeDocument/2006/relationships/hyperlink" Target="#'Ditt klimatavtryck'!A37"/><Relationship Id="rId11" Type="http://schemas.openxmlformats.org/officeDocument/2006/relationships/image" Target="../media/image28.svg"/><Relationship Id="rId24" Type="http://schemas.openxmlformats.org/officeDocument/2006/relationships/image" Target="../media/image34.png"/><Relationship Id="rId5" Type="http://schemas.openxmlformats.org/officeDocument/2006/relationships/image" Target="../media/image24.svg"/><Relationship Id="rId15" Type="http://schemas.openxmlformats.org/officeDocument/2006/relationships/image" Target="../media/image19.svg"/><Relationship Id="rId23" Type="http://schemas.openxmlformats.org/officeDocument/2006/relationships/image" Target="../media/image33.svg"/><Relationship Id="rId28" Type="http://schemas.openxmlformats.org/officeDocument/2006/relationships/hyperlink" Target="#'Ink&#246;p och effekt'!A1"/><Relationship Id="rId10" Type="http://schemas.openxmlformats.org/officeDocument/2006/relationships/image" Target="../media/image27.png"/><Relationship Id="rId19" Type="http://schemas.openxmlformats.org/officeDocument/2006/relationships/image" Target="../media/image2.svg"/><Relationship Id="rId31" Type="http://schemas.openxmlformats.org/officeDocument/2006/relationships/image" Target="../media/image17.svg"/><Relationship Id="rId4" Type="http://schemas.openxmlformats.org/officeDocument/2006/relationships/image" Target="../media/image23.png"/><Relationship Id="rId9" Type="http://schemas.openxmlformats.org/officeDocument/2006/relationships/hyperlink" Target="#'Ditt klimatavtryck'!A78"/><Relationship Id="rId14" Type="http://schemas.openxmlformats.org/officeDocument/2006/relationships/image" Target="../media/image18.png"/><Relationship Id="rId22" Type="http://schemas.openxmlformats.org/officeDocument/2006/relationships/image" Target="../media/image32.png"/><Relationship Id="rId27" Type="http://schemas.openxmlformats.org/officeDocument/2006/relationships/hyperlink" Target="#Klimat&#229;tg&#228;rd!A1"/><Relationship Id="rId30" Type="http://schemas.openxmlformats.org/officeDocument/2006/relationships/image" Target="../media/image1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svg"/><Relationship Id="rId13" Type="http://schemas.openxmlformats.org/officeDocument/2006/relationships/image" Target="../media/image11.png"/><Relationship Id="rId18" Type="http://schemas.openxmlformats.org/officeDocument/2006/relationships/image" Target="../media/image14.svg"/><Relationship Id="rId3" Type="http://schemas.openxmlformats.org/officeDocument/2006/relationships/image" Target="../media/image36.png"/><Relationship Id="rId21" Type="http://schemas.openxmlformats.org/officeDocument/2006/relationships/hyperlink" Target="#'Ink&#246;p och effekt'!A1"/><Relationship Id="rId7" Type="http://schemas.openxmlformats.org/officeDocument/2006/relationships/image" Target="../media/image18.png"/><Relationship Id="rId12" Type="http://schemas.openxmlformats.org/officeDocument/2006/relationships/image" Target="../media/image2.svg"/><Relationship Id="rId17" Type="http://schemas.openxmlformats.org/officeDocument/2006/relationships/image" Target="../media/image13.png"/><Relationship Id="rId2" Type="http://schemas.openxmlformats.org/officeDocument/2006/relationships/chart" Target="../charts/chart3.xml"/><Relationship Id="rId16" Type="http://schemas.openxmlformats.org/officeDocument/2006/relationships/image" Target="../media/image40.svg"/><Relationship Id="rId20" Type="http://schemas.openxmlformats.org/officeDocument/2006/relationships/hyperlink" Target="#Klimat&#229;tg&#228;rd!A1"/><Relationship Id="rId1" Type="http://schemas.openxmlformats.org/officeDocument/2006/relationships/chart" Target="../charts/chart2.xml"/><Relationship Id="rId6" Type="http://schemas.openxmlformats.org/officeDocument/2006/relationships/image" Target="../media/image39.svg"/><Relationship Id="rId11" Type="http://schemas.openxmlformats.org/officeDocument/2006/relationships/image" Target="../media/image1.png"/><Relationship Id="rId24" Type="http://schemas.openxmlformats.org/officeDocument/2006/relationships/image" Target="../media/image17.svg"/><Relationship Id="rId5" Type="http://schemas.openxmlformats.org/officeDocument/2006/relationships/image" Target="../media/image38.png"/><Relationship Id="rId15" Type="http://schemas.openxmlformats.org/officeDocument/2006/relationships/hyperlink" Target="https://anskaffelser.no/hva-skal-du-kjope/mobler" TargetMode="External"/><Relationship Id="rId23" Type="http://schemas.openxmlformats.org/officeDocument/2006/relationships/image" Target="../media/image16.png"/><Relationship Id="rId10" Type="http://schemas.openxmlformats.org/officeDocument/2006/relationships/hyperlink" Target="#Dataunderlag!A1"/><Relationship Id="rId19" Type="http://schemas.openxmlformats.org/officeDocument/2006/relationships/hyperlink" Target="#'Ditt klimatavtryck'!A1"/><Relationship Id="rId4" Type="http://schemas.openxmlformats.org/officeDocument/2006/relationships/image" Target="../media/image37.svg"/><Relationship Id="rId9" Type="http://schemas.openxmlformats.org/officeDocument/2006/relationships/hyperlink" Target="https://anskaffelser.no/verktoy/analyseverktoy/effektkalkulator-mobelanskaffelser" TargetMode="External"/><Relationship Id="rId14" Type="http://schemas.openxmlformats.org/officeDocument/2006/relationships/image" Target="../media/image31.svg"/><Relationship Id="rId22" Type="http://schemas.openxmlformats.org/officeDocument/2006/relationships/hyperlink" Target="#Introduktion!A1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8.svg"/><Relationship Id="rId18" Type="http://schemas.openxmlformats.org/officeDocument/2006/relationships/image" Target="../media/image32.png"/><Relationship Id="rId26" Type="http://schemas.openxmlformats.org/officeDocument/2006/relationships/image" Target="../media/image11.png"/><Relationship Id="rId3" Type="http://schemas.openxmlformats.org/officeDocument/2006/relationships/chart" Target="../charts/chart4.xml"/><Relationship Id="rId21" Type="http://schemas.openxmlformats.org/officeDocument/2006/relationships/image" Target="../media/image19.svg"/><Relationship Id="rId34" Type="http://schemas.openxmlformats.org/officeDocument/2006/relationships/image" Target="../media/image17.svg"/><Relationship Id="rId7" Type="http://schemas.openxmlformats.org/officeDocument/2006/relationships/image" Target="../media/image25.png"/><Relationship Id="rId12" Type="http://schemas.openxmlformats.org/officeDocument/2006/relationships/image" Target="../media/image27.png"/><Relationship Id="rId17" Type="http://schemas.openxmlformats.org/officeDocument/2006/relationships/image" Target="../media/image43.svg"/><Relationship Id="rId25" Type="http://schemas.openxmlformats.org/officeDocument/2006/relationships/image" Target="../media/image15.svg"/><Relationship Id="rId33" Type="http://schemas.openxmlformats.org/officeDocument/2006/relationships/image" Target="../media/image16.png"/><Relationship Id="rId2" Type="http://schemas.openxmlformats.org/officeDocument/2006/relationships/image" Target="../media/image41.svg"/><Relationship Id="rId16" Type="http://schemas.openxmlformats.org/officeDocument/2006/relationships/image" Target="../media/image42.png"/><Relationship Id="rId20" Type="http://schemas.openxmlformats.org/officeDocument/2006/relationships/image" Target="../media/image18.png"/><Relationship Id="rId29" Type="http://schemas.openxmlformats.org/officeDocument/2006/relationships/hyperlink" Target="#'Ditt klimatavtryck'!A1"/><Relationship Id="rId1" Type="http://schemas.openxmlformats.org/officeDocument/2006/relationships/image" Target="../media/image34.png"/><Relationship Id="rId6" Type="http://schemas.openxmlformats.org/officeDocument/2006/relationships/hyperlink" Target="#'Ink&#246;p och effekt'!B53"/><Relationship Id="rId11" Type="http://schemas.openxmlformats.org/officeDocument/2006/relationships/image" Target="../media/image30.svg"/><Relationship Id="rId24" Type="http://schemas.openxmlformats.org/officeDocument/2006/relationships/image" Target="../media/image1.png"/><Relationship Id="rId32" Type="http://schemas.openxmlformats.org/officeDocument/2006/relationships/hyperlink" Target="#Introduktion!A1"/><Relationship Id="rId5" Type="http://schemas.openxmlformats.org/officeDocument/2006/relationships/image" Target="../media/image22.svg"/><Relationship Id="rId15" Type="http://schemas.openxmlformats.org/officeDocument/2006/relationships/image" Target="../media/image37.svg"/><Relationship Id="rId23" Type="http://schemas.openxmlformats.org/officeDocument/2006/relationships/hyperlink" Target="#Dataunderlag!A1"/><Relationship Id="rId28" Type="http://schemas.openxmlformats.org/officeDocument/2006/relationships/chart" Target="../charts/chart5.xml"/><Relationship Id="rId10" Type="http://schemas.openxmlformats.org/officeDocument/2006/relationships/image" Target="../media/image29.png"/><Relationship Id="rId19" Type="http://schemas.openxmlformats.org/officeDocument/2006/relationships/image" Target="../media/image44.svg"/><Relationship Id="rId31" Type="http://schemas.openxmlformats.org/officeDocument/2006/relationships/hyperlink" Target="#'Ink&#246;p och effekt'!A1"/><Relationship Id="rId4" Type="http://schemas.openxmlformats.org/officeDocument/2006/relationships/image" Target="../media/image21.png"/><Relationship Id="rId9" Type="http://schemas.openxmlformats.org/officeDocument/2006/relationships/hyperlink" Target="#'Ink&#246;p och effekt'!B123"/><Relationship Id="rId14" Type="http://schemas.openxmlformats.org/officeDocument/2006/relationships/image" Target="../media/image36.png"/><Relationship Id="rId22" Type="http://schemas.openxmlformats.org/officeDocument/2006/relationships/hyperlink" Target="https://anskaffelser.no/verktoy/analyseverktoy/effektkalkulator-mobelanskaffelser" TargetMode="External"/><Relationship Id="rId27" Type="http://schemas.openxmlformats.org/officeDocument/2006/relationships/image" Target="../media/image20.svg"/><Relationship Id="rId30" Type="http://schemas.openxmlformats.org/officeDocument/2006/relationships/hyperlink" Target="#Klimat&#229;tg&#228;rd!A1"/><Relationship Id="rId8" Type="http://schemas.openxmlformats.org/officeDocument/2006/relationships/image" Target="../media/image26.sv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png"/><Relationship Id="rId13" Type="http://schemas.openxmlformats.org/officeDocument/2006/relationships/image" Target="../media/image11.png"/><Relationship Id="rId18" Type="http://schemas.openxmlformats.org/officeDocument/2006/relationships/hyperlink" Target="#Klimat&#229;tg&#228;rd!A1"/><Relationship Id="rId3" Type="http://schemas.openxmlformats.org/officeDocument/2006/relationships/image" Target="../media/image7.png"/><Relationship Id="rId21" Type="http://schemas.openxmlformats.org/officeDocument/2006/relationships/hyperlink" Target="#Introduktion!A1"/><Relationship Id="rId7" Type="http://schemas.openxmlformats.org/officeDocument/2006/relationships/hyperlink" Target="https://anskaffelser.no/form/kontaktskjemaet" TargetMode="External"/><Relationship Id="rId12" Type="http://schemas.openxmlformats.org/officeDocument/2006/relationships/hyperlink" Target="https://anskaffelser.no/verktoy/analyseverktoy/effektkalkulator-mobelanskaffelser" TargetMode="External"/><Relationship Id="rId17" Type="http://schemas.openxmlformats.org/officeDocument/2006/relationships/hyperlink" Target="#'Ditt klimatavtryck'!A1"/><Relationship Id="rId25" Type="http://schemas.openxmlformats.org/officeDocument/2006/relationships/image" Target="../media/image49.svg"/><Relationship Id="rId2" Type="http://schemas.openxmlformats.org/officeDocument/2006/relationships/image" Target="../media/image45.svg"/><Relationship Id="rId16" Type="http://schemas.openxmlformats.org/officeDocument/2006/relationships/image" Target="../media/image15.svg"/><Relationship Id="rId20" Type="http://schemas.openxmlformats.org/officeDocument/2006/relationships/hyperlink" Target="#Dataunderlag!A1"/><Relationship Id="rId1" Type="http://schemas.openxmlformats.org/officeDocument/2006/relationships/image" Target="../media/image5.png"/><Relationship Id="rId6" Type="http://schemas.openxmlformats.org/officeDocument/2006/relationships/image" Target="../media/image10.svg"/><Relationship Id="rId11" Type="http://schemas.openxmlformats.org/officeDocument/2006/relationships/image" Target="../media/image19.svg"/><Relationship Id="rId24" Type="http://schemas.openxmlformats.org/officeDocument/2006/relationships/image" Target="../media/image48.png"/><Relationship Id="rId5" Type="http://schemas.openxmlformats.org/officeDocument/2006/relationships/image" Target="../media/image9.png"/><Relationship Id="rId15" Type="http://schemas.openxmlformats.org/officeDocument/2006/relationships/image" Target="../media/image1.png"/><Relationship Id="rId23" Type="http://schemas.openxmlformats.org/officeDocument/2006/relationships/image" Target="../media/image17.svg"/><Relationship Id="rId10" Type="http://schemas.openxmlformats.org/officeDocument/2006/relationships/image" Target="../media/image18.png"/><Relationship Id="rId19" Type="http://schemas.openxmlformats.org/officeDocument/2006/relationships/hyperlink" Target="#'Ink&#246;p och effekt'!A1"/><Relationship Id="rId4" Type="http://schemas.openxmlformats.org/officeDocument/2006/relationships/image" Target="../media/image8.svg"/><Relationship Id="rId9" Type="http://schemas.openxmlformats.org/officeDocument/2006/relationships/image" Target="../media/image47.svg"/><Relationship Id="rId14" Type="http://schemas.openxmlformats.org/officeDocument/2006/relationships/image" Target="../media/image31.svg"/><Relationship Id="rId22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160047</xdr:colOff>
      <xdr:row>17</xdr:row>
      <xdr:rowOff>166158</xdr:rowOff>
    </xdr:from>
    <xdr:to>
      <xdr:col>10</xdr:col>
      <xdr:colOff>82323</xdr:colOff>
      <xdr:row>45</xdr:row>
      <xdr:rowOff>161445</xdr:rowOff>
    </xdr:to>
    <xdr:sp macro="" textlink="" fLocksText="0">
      <xdr:nvSpPr>
        <xdr:cNvPr id="43" name="Avrundet rektangel 67">
          <a:extLst>
            <a:ext uri="{FF2B5EF4-FFF2-40B4-BE49-F238E27FC236}">
              <a16:creationId xmlns:a16="http://schemas.microsoft.com/office/drawing/2014/main" id="{0A88F6B5-B768-4BAE-B2A9-73AE8F62CAA0}"/>
            </a:ext>
          </a:extLst>
        </xdr:cNvPr>
        <xdr:cNvSpPr/>
      </xdr:nvSpPr>
      <xdr:spPr>
        <a:xfrm>
          <a:off x="1171575" y="5581650"/>
          <a:ext cx="6524625" cy="5334000"/>
        </a:xfrm>
        <a:prstGeom prst="roundRect">
          <a:avLst>
            <a:gd name="adj" fmla="val 5856"/>
          </a:avLst>
        </a:prstGeom>
        <a:solidFill>
          <a:schemeClr val="accent3">
            <a:lumMod val="20000"/>
            <a:lumOff val="80000"/>
            <a:alpha val="37356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457200" tIns="1188720" rIns="91440" bIns="45720" numCol="1" rtlCol="0" fromWordArt="0" anchor="t" anchorCtr="0">
          <a:prstTxWarp prst="textNoShape">
            <a:avLst/>
          </a:prstTxWarp>
          <a:noAutofit/>
        </a:bodyPr>
        <a:lstStyle/>
        <a:p>
          <a:pPr rtl="0" fontAlgn="base"/>
          <a:endParaRPr lang="nb-NO" sz="2400" b="0" i="0" u="none" baseline="0">
            <a:solidFill>
              <a:schemeClr val="accent6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>
            <a:defRPr lang="nb-NO" sz="2400" b="0" i="0" u="none" baseline="0">
              <a:solidFill>
                <a:srgbClr val="002E49"/>
              </a:solidFill>
              <a:effectLst/>
              <a:latin typeface="Source Sans Pro"/>
              <a:ea typeface="Source Sans Pro"/>
            </a:defRPr>
          </a:pPr>
          <a:endParaRPr/>
        </a:p>
        <a:p>
          <a:pPr>
            <a:defRPr lang="nb-NO" sz="2400" b="0" i="0" u="none" baseline="0">
              <a:solidFill>
                <a:srgbClr val="002E49"/>
              </a:solidFill>
              <a:effectLst/>
              <a:latin typeface="Source Sans Pro"/>
              <a:ea typeface="Source Sans Pro"/>
            </a:defRPr>
          </a:pPr>
          <a:r>
            <a:rPr lang="nb-NO" sz="2400" b="0" i="0" u="none" baseline="0">
              <a:solidFill>
                <a:srgbClr val="002E49"/>
              </a:solidFill>
              <a:effectLst/>
              <a:latin typeface="Source Sans Pro"/>
              <a:ea typeface="Source Sans Pro"/>
            </a:rPr>
            <a:t>Fliken ”Ditt klimatavtryck” ger dig en översikt över </a:t>
          </a:r>
          <a:r>
            <a:rPr lang="nb-NO" sz="2400" b="1" i="0" u="none" baseline="0">
              <a:solidFill>
                <a:srgbClr val="002E49"/>
              </a:solidFill>
              <a:effectLst/>
              <a:latin typeface="Source Sans Pro"/>
              <a:ea typeface="Source Sans Pro"/>
            </a:rPr>
            <a:t>avtrycket för befintliga möbler</a:t>
          </a:r>
          <a:r>
            <a:rPr lang="nb-NO" sz="2400" b="0" i="0" u="none" baseline="0">
              <a:solidFill>
                <a:srgbClr val="002E49"/>
              </a:solidFill>
              <a:effectLst/>
              <a:latin typeface="Source Sans Pro"/>
              <a:ea typeface="Source Sans Pro"/>
            </a:rPr>
            <a:t> i din verksamhet. </a:t>
          </a:r>
        </a:p>
      </xdr:txBody>
    </xdr:sp>
    <xdr:clientData/>
  </xdr:twoCellAnchor>
  <xdr:twoCellAnchor>
    <xdr:from>
      <xdr:col>1</xdr:col>
      <xdr:colOff>204414</xdr:colOff>
      <xdr:row>2</xdr:row>
      <xdr:rowOff>40217</xdr:rowOff>
    </xdr:from>
    <xdr:to>
      <xdr:col>16</xdr:col>
      <xdr:colOff>140914</xdr:colOff>
      <xdr:row>6</xdr:row>
      <xdr:rowOff>12700</xdr:rowOff>
    </xdr:to>
    <xdr:sp macro="" textlink="">
      <xdr:nvSpPr>
        <xdr:cNvPr id="2" name="TekstSylinder 30">
          <a:extLst>
            <a:ext uri="{FF2B5EF4-FFF2-40B4-BE49-F238E27FC236}">
              <a16:creationId xmlns:a16="http://schemas.microsoft.com/office/drawing/2014/main" id="{E5B63685-6BC2-6548-B316-36BF505726F2}"/>
            </a:ext>
          </a:extLst>
        </xdr:cNvPr>
        <xdr:cNvSpPr txBox="1"/>
      </xdr:nvSpPr>
      <xdr:spPr>
        <a:xfrm>
          <a:off x="1209675" y="1552575"/>
          <a:ext cx="10934700" cy="73342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4800" b="1" i="0" u="none" baseline="0">
              <a:solidFill>
                <a:srgbClr val="00446D"/>
              </a:solidFill>
              <a:latin typeface="Source Sans Pro"/>
              <a:ea typeface="Source Sans Pro"/>
            </a:rPr>
            <a:t>Effektkalkylator for möbler</a:t>
          </a:r>
        </a:p>
      </xdr:txBody>
    </xdr:sp>
    <xdr:clientData/>
  </xdr:twoCellAnchor>
  <xdr:twoCellAnchor>
    <xdr:from>
      <xdr:col>1</xdr:col>
      <xdr:colOff>208224</xdr:colOff>
      <xdr:row>6</xdr:row>
      <xdr:rowOff>151764</xdr:rowOff>
    </xdr:from>
    <xdr:to>
      <xdr:col>16</xdr:col>
      <xdr:colOff>144724</xdr:colOff>
      <xdr:row>11</xdr:row>
      <xdr:rowOff>333374</xdr:rowOff>
    </xdr:to>
    <xdr:sp macro="" textlink="">
      <xdr:nvSpPr>
        <xdr:cNvPr id="3" name="TekstSylinder 2">
          <a:extLst>
            <a:ext uri="{FF2B5EF4-FFF2-40B4-BE49-F238E27FC236}">
              <a16:creationId xmlns:a16="http://schemas.microsoft.com/office/drawing/2014/main" id="{323E637A-2D04-F246-AC9F-C84098AF2088}"/>
            </a:ext>
          </a:extLst>
        </xdr:cNvPr>
        <xdr:cNvSpPr txBox="1"/>
      </xdr:nvSpPr>
      <xdr:spPr>
        <a:xfrm>
          <a:off x="1219200" y="2428875"/>
          <a:ext cx="10934700" cy="113347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marL="0" indent="0" algn="l"/>
          <a:r>
            <a:rPr lang="en-US" sz="2400" b="1" i="0" u="none" baseline="0">
              <a:solidFill>
                <a:srgbClr val="00446D"/>
              </a:solidFill>
              <a:latin typeface="Source Sans Pro"/>
              <a:ea typeface="Source Sans Pro"/>
            </a:rPr>
            <a:t>Ett verktyg för att implementera kostnadseffektiva klimatåtgärder i möbelupphandling </a:t>
          </a:r>
        </a:p>
      </xdr:txBody>
    </xdr:sp>
    <xdr:clientData/>
  </xdr:twoCellAnchor>
  <xdr:twoCellAnchor>
    <xdr:from>
      <xdr:col>10</xdr:col>
      <xdr:colOff>448972</xdr:colOff>
      <xdr:row>18</xdr:row>
      <xdr:rowOff>0</xdr:rowOff>
    </xdr:from>
    <xdr:to>
      <xdr:col>19</xdr:col>
      <xdr:colOff>371248</xdr:colOff>
      <xdr:row>45</xdr:row>
      <xdr:rowOff>169912</xdr:rowOff>
    </xdr:to>
    <xdr:sp macro="" textlink="" fLocksText="0">
      <xdr:nvSpPr>
        <xdr:cNvPr id="504" name="Avrundet rektangel 67">
          <a:extLst>
            <a:ext uri="{FF2B5EF4-FFF2-40B4-BE49-F238E27FC236}">
              <a16:creationId xmlns:a16="http://schemas.microsoft.com/office/drawing/2014/main" id="{D9E1F258-B2C6-524E-96EF-3BAED7EEA381}"/>
            </a:ext>
          </a:extLst>
        </xdr:cNvPr>
        <xdr:cNvSpPr/>
      </xdr:nvSpPr>
      <xdr:spPr>
        <a:xfrm>
          <a:off x="8058150" y="5610225"/>
          <a:ext cx="6524625" cy="5314950"/>
        </a:xfrm>
        <a:prstGeom prst="roundRect">
          <a:avLst>
            <a:gd name="adj" fmla="val 5856"/>
          </a:avLst>
        </a:prstGeom>
        <a:solidFill>
          <a:schemeClr val="bg2">
            <a:alpha val="37356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457200" tIns="1188720" rIns="91440" bIns="45720" numCol="1" rtlCol="0" fromWordArt="0" anchor="t" anchorCtr="0">
          <a:prstTxWarp prst="textNoShape">
            <a:avLst/>
          </a:prstTxWarp>
          <a:noAutofit/>
        </a:bodyPr>
        <a:lstStyle/>
        <a:p>
          <a:pPr rtl="0" fontAlgn="base"/>
          <a:endParaRPr lang="nb-NO" sz="2400" b="0" i="0" u="none" baseline="0">
            <a:solidFill>
              <a:schemeClr val="accent6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>
            <a:defRPr lang="nb-NO" sz="2800" b="0" i="0" u="none" baseline="0">
              <a:solidFill>
                <a:srgbClr val="002E49"/>
              </a:solidFill>
              <a:effectLst/>
              <a:latin typeface="Source Sans Pro"/>
              <a:ea typeface="Source Sans Pro"/>
            </a:defRPr>
          </a:pPr>
          <a:endParaRPr/>
        </a:p>
        <a:p>
          <a:pPr>
            <a:defRPr lang="nb-NO" sz="2800" b="0" i="0" u="none" baseline="0">
              <a:solidFill>
                <a:srgbClr val="002E49"/>
              </a:solidFill>
              <a:effectLst/>
              <a:latin typeface="Source Sans Pro"/>
              <a:ea typeface="Source Sans Pro"/>
            </a:defRPr>
          </a:pPr>
          <a:r>
            <a:rPr lang="nb-NO" sz="2400" b="0" i="0" u="none" baseline="0">
              <a:solidFill>
                <a:srgbClr val="002E49"/>
              </a:solidFill>
              <a:effectLst/>
              <a:latin typeface="Source Sans Pro"/>
              <a:ea typeface="Source Sans Pro"/>
            </a:rPr>
            <a:t>Fliken ”Klimatåtgärder” gör att du kan </a:t>
          </a:r>
          <a:r>
            <a:rPr lang="nb-NO" sz="2400" b="1" i="0" u="none" baseline="0">
              <a:solidFill>
                <a:srgbClr val="002E49"/>
              </a:solidFill>
              <a:effectLst/>
              <a:latin typeface="Source Sans Pro"/>
              <a:ea typeface="Source Sans Pro"/>
            </a:rPr>
            <a:t>utforska olika åtgärder</a:t>
          </a:r>
          <a:r>
            <a:rPr lang="nb-NO" sz="2400" b="0" i="0" u="none" baseline="0">
              <a:solidFill>
                <a:srgbClr val="002E49"/>
              </a:solidFill>
              <a:effectLst/>
              <a:latin typeface="Source Sans Pro"/>
              <a:ea typeface="Source Sans Pro"/>
            </a:rPr>
            <a:t> inom olika möbelkategorier och bedöma vilka åtgärder du själv vill genomföra. </a:t>
          </a:r>
          <a:r>
            <a:rPr lang="nb-NO" sz="2800" b="0" i="0" u="none" baseline="0">
              <a:solidFill>
                <a:srgbClr val="002E49"/>
              </a:solidFill>
              <a:effectLst/>
              <a:latin typeface="Source Sans Pro"/>
              <a:ea typeface="Source Sans Pro"/>
            </a:rPr>
            <a:t> </a:t>
          </a:r>
        </a:p>
      </xdr:txBody>
    </xdr:sp>
    <xdr:clientData/>
  </xdr:twoCellAnchor>
  <xdr:twoCellAnchor>
    <xdr:from>
      <xdr:col>1</xdr:col>
      <xdr:colOff>562226</xdr:colOff>
      <xdr:row>39</xdr:row>
      <xdr:rowOff>38147</xdr:rowOff>
    </xdr:from>
    <xdr:to>
      <xdr:col>9</xdr:col>
      <xdr:colOff>468510</xdr:colOff>
      <xdr:row>42</xdr:row>
      <xdr:rowOff>64817</xdr:rowOff>
    </xdr:to>
    <xdr:grpSp>
      <xdr:nvGrpSpPr>
        <xdr:cNvPr id="48" name="Gruppe 47">
          <a:extLst>
            <a:ext uri="{FF2B5EF4-FFF2-40B4-BE49-F238E27FC236}">
              <a16:creationId xmlns:a16="http://schemas.microsoft.com/office/drawing/2014/main" id="{D75EF5CE-A7F2-D2B7-800E-A577DD3AE090}"/>
            </a:ext>
          </a:extLst>
        </xdr:cNvPr>
        <xdr:cNvGrpSpPr>
          <a:grpSpLocks noChangeAspect="1"/>
        </xdr:cNvGrpSpPr>
      </xdr:nvGrpSpPr>
      <xdr:grpSpPr>
        <a:xfrm>
          <a:off x="1571876" y="9344072"/>
          <a:ext cx="5773684" cy="569595"/>
          <a:chOff x="1478017" y="6610852"/>
          <a:chExt cx="5494284" cy="598171"/>
        </a:xfrm>
      </xdr:grpSpPr>
      <xdr:sp macro="" textlink="">
        <xdr:nvSpPr>
          <xdr:cNvPr id="11" name="Avrundet rektangel 33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A774E30D-94A4-8778-BE6C-44053BA2722F}"/>
              </a:ext>
            </a:extLst>
          </xdr:cNvPr>
          <xdr:cNvSpPr/>
        </xdr:nvSpPr>
        <xdr:spPr>
          <a:xfrm>
            <a:off x="1478017" y="6610852"/>
            <a:ext cx="5494284" cy="598171"/>
          </a:xfrm>
          <a:prstGeom prst="roundRect">
            <a:avLst>
              <a:gd name="adj" fmla="val 50000"/>
            </a:avLst>
          </a:prstGeom>
          <a:solidFill>
            <a:schemeClr val="accent1">
              <a:lumMod val="50000"/>
            </a:schemeClr>
          </a:solidFill>
          <a:ln>
            <a:solidFill>
              <a:schemeClr val="accent6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27432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l"/>
            <a:r>
              <a:rPr lang="nb-NO" sz="2400" b="1" i="0" u="none" baseline="0" dirty="0" err="1">
                <a:solidFill>
                  <a:srgbClr val="FFFFFF"/>
                </a:solidFill>
                <a:latin typeface="Source Sans Pro"/>
                <a:ea typeface="Source Sans Pro"/>
              </a:rPr>
              <a:t>Ditt klimatavtryck</a:t>
            </a:r>
            <a:endParaRPr lang="nb-NO" sz="2000" b="1" dirty="0" err="1">
              <a:solidFill>
                <a:schemeClr val="bg1"/>
              </a:solidFill>
            </a:endParaRPr>
          </a:p>
        </xdr:txBody>
      </xdr:sp>
      <xdr:pic>
        <xdr:nvPicPr>
          <xdr:cNvPr id="12" name="Grafikk 51">
            <a:extLst>
              <a:ext uri="{FF2B5EF4-FFF2-40B4-BE49-F238E27FC236}">
                <a16:creationId xmlns:a16="http://schemas.microsoft.com/office/drawing/2014/main" id="{BF87CAC7-2B38-EF8F-CCDC-B5DC7384F359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>
            <a:extLs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6581505" y="6738021"/>
            <a:ext cx="170929" cy="348494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204414</xdr:colOff>
      <xdr:row>13</xdr:row>
      <xdr:rowOff>440507</xdr:rowOff>
    </xdr:from>
    <xdr:to>
      <xdr:col>21</xdr:col>
      <xdr:colOff>139699</xdr:colOff>
      <xdr:row>15</xdr:row>
      <xdr:rowOff>255494</xdr:rowOff>
    </xdr:to>
    <xdr:sp macro="" textlink="" fLocksText="0">
      <xdr:nvSpPr>
        <xdr:cNvPr id="13" name="TekstSylinder 12">
          <a:extLst>
            <a:ext uri="{FF2B5EF4-FFF2-40B4-BE49-F238E27FC236}">
              <a16:creationId xmlns:a16="http://schemas.microsoft.com/office/drawing/2014/main" id="{2E319577-F937-D54B-AF1F-8C692DA537B1}"/>
            </a:ext>
          </a:extLst>
        </xdr:cNvPr>
        <xdr:cNvSpPr txBox="1"/>
      </xdr:nvSpPr>
      <xdr:spPr>
        <a:xfrm>
          <a:off x="1209675" y="4505325"/>
          <a:ext cx="14601825" cy="62865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4000" b="1" i="0" u="none" baseline="0">
              <a:solidFill>
                <a:srgbClr val="005B91"/>
              </a:solidFill>
              <a:latin typeface="Source Sans Pro"/>
              <a:ea typeface="Source Sans Pro"/>
            </a:rPr>
            <a:t>Hur använder du effektkalkylatorn för möbler?</a:t>
          </a:r>
          <a:endParaRPr lang="nb-NO" sz="4000" b="1" u="none">
            <a:solidFill>
              <a:schemeClr val="accent6"/>
            </a:solidFill>
          </a:endParaRPr>
        </a:p>
      </xdr:txBody>
    </xdr:sp>
    <xdr:clientData/>
  </xdr:twoCellAnchor>
  <xdr:twoCellAnchor>
    <xdr:from>
      <xdr:col>29</xdr:col>
      <xdr:colOff>533860</xdr:colOff>
      <xdr:row>16</xdr:row>
      <xdr:rowOff>166778</xdr:rowOff>
    </xdr:from>
    <xdr:to>
      <xdr:col>30</xdr:col>
      <xdr:colOff>9695</xdr:colOff>
      <xdr:row>18</xdr:row>
      <xdr:rowOff>87536</xdr:rowOff>
    </xdr:to>
    <xdr:pic>
      <xdr:nvPicPr>
        <xdr:cNvPr id="17" name="Grafikk 62">
          <a:extLst>
            <a:ext uri="{FF2B5EF4-FFF2-40B4-BE49-F238E27FC236}">
              <a16:creationId xmlns:a16="http://schemas.microsoft.com/office/drawing/2014/main" id="{28098BAF-5D0D-A197-931C-9DFB0BD70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2078950" y="5419725"/>
          <a:ext cx="209550" cy="276225"/>
        </a:xfrm>
        <a:prstGeom prst="rect">
          <a:avLst/>
        </a:prstGeom>
      </xdr:spPr>
    </xdr:pic>
    <xdr:clientData/>
  </xdr:twoCellAnchor>
  <xdr:twoCellAnchor>
    <xdr:from>
      <xdr:col>19</xdr:col>
      <xdr:colOff>658522</xdr:colOff>
      <xdr:row>18</xdr:row>
      <xdr:rowOff>0</xdr:rowOff>
    </xdr:from>
    <xdr:to>
      <xdr:col>28</xdr:col>
      <xdr:colOff>666750</xdr:colOff>
      <xdr:row>45</xdr:row>
      <xdr:rowOff>170640</xdr:rowOff>
    </xdr:to>
    <xdr:sp macro="" textlink="" fLocksText="0">
      <xdr:nvSpPr>
        <xdr:cNvPr id="104" name="Avrundet rektangel 67">
          <a:extLst>
            <a:ext uri="{FF2B5EF4-FFF2-40B4-BE49-F238E27FC236}">
              <a16:creationId xmlns:a16="http://schemas.microsoft.com/office/drawing/2014/main" id="{4018C581-1B67-A74B-9411-6927BBC725D2}"/>
            </a:ext>
          </a:extLst>
        </xdr:cNvPr>
        <xdr:cNvSpPr/>
      </xdr:nvSpPr>
      <xdr:spPr>
        <a:xfrm>
          <a:off x="14868525" y="5610225"/>
          <a:ext cx="6610350" cy="5314950"/>
        </a:xfrm>
        <a:prstGeom prst="roundRect">
          <a:avLst>
            <a:gd name="adj" fmla="val 5856"/>
          </a:avLst>
        </a:prstGeom>
        <a:solidFill>
          <a:srgbClr val="E5F7FC">
            <a:alpha val="37356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457200" tIns="1188720" rIns="274320" bIns="45720" numCol="1" rtlCol="0" fromWordArt="0" anchor="t" anchorCtr="0">
          <a:prstTxWarp prst="textNoShape">
            <a:avLst/>
          </a:prstTxWarp>
          <a:noAutofit/>
        </a:bodyPr>
        <a:lstStyle/>
        <a:p>
          <a:pPr rtl="0" fontAlgn="base"/>
          <a:endParaRPr lang="nb-NO" sz="2400" b="0" i="0" u="none" baseline="0">
            <a:solidFill>
              <a:schemeClr val="accent6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>
            <a:defRPr lang="nb-NO" sz="2800" b="1" i="0" u="none" baseline="0">
              <a:solidFill>
                <a:srgbClr val="012A4C"/>
              </a:solidFill>
              <a:effectLst/>
              <a:latin typeface="Source Sans Pro"/>
              <a:ea typeface="Source Sans Pro"/>
            </a:defRPr>
          </a:pPr>
          <a:endParaRPr/>
        </a:p>
        <a:p>
          <a:pPr>
            <a:defRPr lang="nb-NO" sz="2800" b="1" i="0" u="none" baseline="0">
              <a:solidFill>
                <a:srgbClr val="012A4C"/>
              </a:solidFill>
              <a:effectLst/>
              <a:latin typeface="Source Sans Pro"/>
              <a:ea typeface="Source Sans Pro"/>
            </a:defRPr>
          </a:pPr>
          <a:r>
            <a:rPr lang="nb-NO" sz="2400" b="0" i="0" u="none" baseline="0">
              <a:solidFill>
                <a:srgbClr val="002E49"/>
              </a:solidFill>
              <a:effectLst/>
              <a:latin typeface="Source Sans Pro"/>
              <a:ea typeface="Source Sans Pro"/>
            </a:rPr>
            <a:t>På fliken ”Inköp och effekt” kan du lägga in </a:t>
          </a:r>
          <a:r>
            <a:rPr lang="nb-NO" sz="2400" b="1" i="0" u="none" baseline="0">
              <a:solidFill>
                <a:srgbClr val="002E49"/>
              </a:solidFill>
              <a:effectLst/>
              <a:latin typeface="Source Sans Pro"/>
              <a:ea typeface="Source Sans Pro"/>
            </a:rPr>
            <a:t>din upphandling, inklusive åtgärder, för att se vilken klimatpåverkan den har.</a:t>
          </a:r>
          <a:r>
            <a:rPr lang="nb-NO" sz="2400" b="0" i="0" u="none" baseline="0">
              <a:solidFill>
                <a:srgbClr val="002E49"/>
              </a:solidFill>
              <a:effectLst/>
              <a:latin typeface="Source Sans Pro"/>
              <a:ea typeface="Source Sans Pro"/>
            </a:rPr>
            <a:t> Det är också möjligt att skriva över underlagsdata. </a:t>
          </a:r>
          <a:r>
            <a:rPr lang="nb-NO" sz="2800" b="1" i="0" u="none" baseline="0">
              <a:solidFill>
                <a:srgbClr val="012A4C"/>
              </a:solidFill>
              <a:effectLst/>
              <a:latin typeface="Source Sans Pro"/>
              <a:ea typeface="Source Sans Pro"/>
            </a:rPr>
            <a:t>  </a:t>
          </a:r>
        </a:p>
      </xdr:txBody>
    </xdr:sp>
    <xdr:clientData/>
  </xdr:twoCellAnchor>
  <xdr:twoCellAnchor>
    <xdr:from>
      <xdr:col>1</xdr:col>
      <xdr:colOff>656059</xdr:colOff>
      <xdr:row>21</xdr:row>
      <xdr:rowOff>70455</xdr:rowOff>
    </xdr:from>
    <xdr:to>
      <xdr:col>9</xdr:col>
      <xdr:colOff>381000</xdr:colOff>
      <xdr:row>28</xdr:row>
      <xdr:rowOff>124779</xdr:rowOff>
    </xdr:to>
    <xdr:sp macro="" textlink="" fLocksText="0">
      <xdr:nvSpPr>
        <xdr:cNvPr id="505" name="TekstSylinder 58">
          <a:extLst>
            <a:ext uri="{FF2B5EF4-FFF2-40B4-BE49-F238E27FC236}">
              <a16:creationId xmlns:a16="http://schemas.microsoft.com/office/drawing/2014/main" id="{872D0A74-3B16-B743-8303-A7B45569F696}"/>
            </a:ext>
          </a:extLst>
        </xdr:cNvPr>
        <xdr:cNvSpPr txBox="1"/>
      </xdr:nvSpPr>
      <xdr:spPr>
        <a:xfrm>
          <a:off x="1666875" y="6248400"/>
          <a:ext cx="5591175" cy="139065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3200" b="1" i="0" u="none" baseline="0">
              <a:solidFill>
                <a:srgbClr val="005B91"/>
              </a:solidFill>
              <a:latin typeface="Source Sans Pro"/>
              <a:ea typeface="Source Sans Pro"/>
            </a:rPr>
            <a:t>Få en översikt över ditt klimatavtryck</a:t>
          </a:r>
        </a:p>
      </xdr:txBody>
    </xdr:sp>
    <xdr:clientData/>
  </xdr:twoCellAnchor>
  <xdr:twoCellAnchor>
    <xdr:from>
      <xdr:col>11</xdr:col>
      <xdr:colOff>143092</xdr:colOff>
      <xdr:row>23</xdr:row>
      <xdr:rowOff>162245</xdr:rowOff>
    </xdr:from>
    <xdr:to>
      <xdr:col>18</xdr:col>
      <xdr:colOff>344922</xdr:colOff>
      <xdr:row>27</xdr:row>
      <xdr:rowOff>143194</xdr:rowOff>
    </xdr:to>
    <xdr:sp macro="" textlink="" fLocksText="0">
      <xdr:nvSpPr>
        <xdr:cNvPr id="524" name="TekstSylinder 57">
          <a:extLst>
            <a:ext uri="{FF2B5EF4-FFF2-40B4-BE49-F238E27FC236}">
              <a16:creationId xmlns:a16="http://schemas.microsoft.com/office/drawing/2014/main" id="{8FBA07E0-E403-C74B-8194-E63A9659B762}"/>
            </a:ext>
          </a:extLst>
        </xdr:cNvPr>
        <xdr:cNvSpPr txBox="1"/>
      </xdr:nvSpPr>
      <xdr:spPr>
        <a:xfrm>
          <a:off x="8486775" y="6724650"/>
          <a:ext cx="5334000" cy="74295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3200" b="1" i="0" u="none" baseline="0">
              <a:solidFill>
                <a:srgbClr val="005B91"/>
              </a:solidFill>
              <a:latin typeface="Source Sans Pro"/>
              <a:ea typeface="Source Sans Pro"/>
            </a:rPr>
            <a:t>Läs om klimatåtgärder</a:t>
          </a:r>
        </a:p>
      </xdr:txBody>
    </xdr:sp>
    <xdr:clientData/>
  </xdr:twoCellAnchor>
  <xdr:twoCellAnchor>
    <xdr:from>
      <xdr:col>20</xdr:col>
      <xdr:colOff>311918</xdr:colOff>
      <xdr:row>23</xdr:row>
      <xdr:rowOff>162245</xdr:rowOff>
    </xdr:from>
    <xdr:to>
      <xdr:col>27</xdr:col>
      <xdr:colOff>507554</xdr:colOff>
      <xdr:row>27</xdr:row>
      <xdr:rowOff>143194</xdr:rowOff>
    </xdr:to>
    <xdr:sp macro="" textlink="" fLocksText="0">
      <xdr:nvSpPr>
        <xdr:cNvPr id="542" name="TekstSylinder 59">
          <a:extLst>
            <a:ext uri="{FF2B5EF4-FFF2-40B4-BE49-F238E27FC236}">
              <a16:creationId xmlns:a16="http://schemas.microsoft.com/office/drawing/2014/main" id="{42E50ED7-6297-584C-AB80-7D069582EAE8}"/>
            </a:ext>
          </a:extLst>
        </xdr:cNvPr>
        <xdr:cNvSpPr txBox="1"/>
      </xdr:nvSpPr>
      <xdr:spPr>
        <a:xfrm>
          <a:off x="15259050" y="6724650"/>
          <a:ext cx="5334000" cy="74295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3200" b="1" i="0" u="none" baseline="0">
              <a:solidFill>
                <a:srgbClr val="005B91"/>
              </a:solidFill>
              <a:latin typeface="Source Sans Pro"/>
              <a:ea typeface="Source Sans Pro"/>
            </a:rPr>
            <a:t>Använda det i praktiken</a:t>
          </a:r>
        </a:p>
      </xdr:txBody>
    </xdr:sp>
    <xdr:clientData/>
  </xdr:twoCellAnchor>
  <xdr:twoCellAnchor>
    <xdr:from>
      <xdr:col>7</xdr:col>
      <xdr:colOff>414869</xdr:colOff>
      <xdr:row>19</xdr:row>
      <xdr:rowOff>6410</xdr:rowOff>
    </xdr:from>
    <xdr:to>
      <xdr:col>9</xdr:col>
      <xdr:colOff>580816</xdr:colOff>
      <xdr:row>21</xdr:row>
      <xdr:rowOff>1205</xdr:rowOff>
    </xdr:to>
    <xdr:sp macro="" textlink="">
      <xdr:nvSpPr>
        <xdr:cNvPr id="457" name="Avrundet rektangel 30">
          <a:extLst>
            <a:ext uri="{FF2B5EF4-FFF2-40B4-BE49-F238E27FC236}">
              <a16:creationId xmlns:a16="http://schemas.microsoft.com/office/drawing/2014/main" id="{905A9216-F7EA-77FA-C590-E3AFEE529572}"/>
            </a:ext>
          </a:extLst>
        </xdr:cNvPr>
        <xdr:cNvSpPr/>
      </xdr:nvSpPr>
      <xdr:spPr>
        <a:xfrm>
          <a:off x="5829300" y="5810250"/>
          <a:ext cx="1628775" cy="371475"/>
        </a:xfrm>
        <a:prstGeom prst="roundRect">
          <a:avLst>
            <a:gd name="adj" fmla="val 16279"/>
          </a:avLst>
        </a:prstGeom>
        <a:solidFill>
          <a:schemeClr val="bg1">
            <a:lumMod val="85000"/>
            <a:alpha val="95021"/>
          </a:schemeClr>
        </a:solidFill>
        <a:ln w="15875">
          <a:noFill/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ctr"/>
          <a:r>
            <a:rPr lang="nb-NO" sz="1600" b="0" i="0" u="none" baseline="0" dirty="0" err="1">
              <a:solidFill>
                <a:srgbClr val="595959"/>
              </a:solidFill>
              <a:latin typeface="Source Serif 4"/>
              <a:ea typeface="Source Serif 4"/>
            </a:rPr>
            <a:t>Före anskaffning</a:t>
          </a:r>
          <a:endParaRPr lang="nb-NO" sz="1600" b="0" dirty="0" err="1">
            <a:solidFill>
              <a:schemeClr val="tx1">
                <a:lumMod val="65000"/>
                <a:lumOff val="35000"/>
              </a:schemeClr>
            </a:solidFill>
            <a:latin typeface="+mj-lt"/>
          </a:endParaRPr>
        </a:p>
      </xdr:txBody>
    </xdr:sp>
    <xdr:clientData/>
  </xdr:twoCellAnchor>
  <xdr:twoCellAnchor>
    <xdr:from>
      <xdr:col>16</xdr:col>
      <xdr:colOff>313652</xdr:colOff>
      <xdr:row>19</xdr:row>
      <xdr:rowOff>6410</xdr:rowOff>
    </xdr:from>
    <xdr:to>
      <xdr:col>19</xdr:col>
      <xdr:colOff>151092</xdr:colOff>
      <xdr:row>21</xdr:row>
      <xdr:rowOff>12700</xdr:rowOff>
    </xdr:to>
    <xdr:sp macro="" textlink="">
      <xdr:nvSpPr>
        <xdr:cNvPr id="556" name="Avrundet rektangel 30">
          <a:extLst>
            <a:ext uri="{FF2B5EF4-FFF2-40B4-BE49-F238E27FC236}">
              <a16:creationId xmlns:a16="http://schemas.microsoft.com/office/drawing/2014/main" id="{3D3843A0-CF30-664F-AAD7-512FF2EDFB8A}"/>
            </a:ext>
          </a:extLst>
        </xdr:cNvPr>
        <xdr:cNvSpPr>
          <a:spLocks noChangeAspect="1"/>
        </xdr:cNvSpPr>
      </xdr:nvSpPr>
      <xdr:spPr>
        <a:xfrm>
          <a:off x="12325350" y="5810250"/>
          <a:ext cx="2038350" cy="390525"/>
        </a:xfrm>
        <a:prstGeom prst="roundRect">
          <a:avLst>
            <a:gd name="adj" fmla="val 16279"/>
          </a:avLst>
        </a:prstGeom>
        <a:solidFill>
          <a:schemeClr val="bg1">
            <a:lumMod val="85000"/>
            <a:alpha val="95021"/>
          </a:schemeClr>
        </a:solidFill>
        <a:ln w="15875">
          <a:noFill/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ctr"/>
          <a:r>
            <a:rPr lang="nb-NO" sz="1600" b="0" i="0" u="none" baseline="0" dirty="0" err="1">
              <a:solidFill>
                <a:srgbClr val="595959"/>
              </a:solidFill>
              <a:latin typeface="Source Serif 4"/>
              <a:ea typeface="Source Serif 4"/>
            </a:rPr>
            <a:t>Under anskaffning</a:t>
          </a:r>
          <a:endParaRPr lang="nb-NO" sz="1600" b="0" dirty="0" err="1">
            <a:solidFill>
              <a:schemeClr val="tx1">
                <a:lumMod val="65000"/>
                <a:lumOff val="35000"/>
              </a:schemeClr>
            </a:solidFill>
            <a:latin typeface="+mj-lt"/>
          </a:endParaRPr>
        </a:p>
      </xdr:txBody>
    </xdr:sp>
    <xdr:clientData/>
  </xdr:twoCellAnchor>
  <xdr:twoCellAnchor>
    <xdr:from>
      <xdr:col>22</xdr:col>
      <xdr:colOff>717856</xdr:colOff>
      <xdr:row>19</xdr:row>
      <xdr:rowOff>6410</xdr:rowOff>
    </xdr:from>
    <xdr:to>
      <xdr:col>25</xdr:col>
      <xdr:colOff>411363</xdr:colOff>
      <xdr:row>21</xdr:row>
      <xdr:rowOff>12700</xdr:rowOff>
    </xdr:to>
    <xdr:sp macro="" textlink="">
      <xdr:nvSpPr>
        <xdr:cNvPr id="557" name="Avrundet rektangel 30">
          <a:extLst>
            <a:ext uri="{FF2B5EF4-FFF2-40B4-BE49-F238E27FC236}">
              <a16:creationId xmlns:a16="http://schemas.microsoft.com/office/drawing/2014/main" id="{00A8C954-7AB2-BA47-B6E1-0A69553D0DD2}"/>
            </a:ext>
          </a:extLst>
        </xdr:cNvPr>
        <xdr:cNvSpPr/>
      </xdr:nvSpPr>
      <xdr:spPr>
        <a:xfrm>
          <a:off x="17125950" y="5810250"/>
          <a:ext cx="1895475" cy="390525"/>
        </a:xfrm>
        <a:prstGeom prst="roundRect">
          <a:avLst>
            <a:gd name="adj" fmla="val 16279"/>
          </a:avLst>
        </a:prstGeom>
        <a:solidFill>
          <a:schemeClr val="bg1">
            <a:lumMod val="85000"/>
            <a:alpha val="95021"/>
          </a:schemeClr>
        </a:solidFill>
        <a:ln w="15875">
          <a:noFill/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ctr"/>
          <a:r>
            <a:rPr lang="nb-NO" sz="1600" b="0" i="0" u="none" baseline="0" dirty="0" err="1">
              <a:solidFill>
                <a:srgbClr val="595959"/>
              </a:solidFill>
              <a:latin typeface="Source Serif 4"/>
              <a:ea typeface="Source Serif 4"/>
            </a:rPr>
            <a:t>Under anskaffning</a:t>
          </a:r>
          <a:endParaRPr lang="nb-NO" sz="1600" b="0" dirty="0" err="1">
            <a:solidFill>
              <a:schemeClr val="tx1">
                <a:lumMod val="65000"/>
                <a:lumOff val="35000"/>
              </a:schemeClr>
            </a:solidFill>
            <a:latin typeface="+mj-lt"/>
          </a:endParaRPr>
        </a:p>
      </xdr:txBody>
    </xdr:sp>
    <xdr:clientData/>
  </xdr:twoCellAnchor>
  <xdr:twoCellAnchor>
    <xdr:from>
      <xdr:col>14</xdr:col>
      <xdr:colOff>31749</xdr:colOff>
      <xdr:row>19</xdr:row>
      <xdr:rowOff>6410</xdr:rowOff>
    </xdr:from>
    <xdr:to>
      <xdr:col>16</xdr:col>
      <xdr:colOff>184366</xdr:colOff>
      <xdr:row>21</xdr:row>
      <xdr:rowOff>12700</xdr:rowOff>
    </xdr:to>
    <xdr:sp macro="" textlink="">
      <xdr:nvSpPr>
        <xdr:cNvPr id="558" name="Avrundet rektangel 30">
          <a:extLst>
            <a:ext uri="{FF2B5EF4-FFF2-40B4-BE49-F238E27FC236}">
              <a16:creationId xmlns:a16="http://schemas.microsoft.com/office/drawing/2014/main" id="{6667F3CA-241F-FF44-B9EE-C432CD124C1D}"/>
            </a:ext>
          </a:extLst>
        </xdr:cNvPr>
        <xdr:cNvSpPr>
          <a:spLocks noChangeAspect="1"/>
        </xdr:cNvSpPr>
      </xdr:nvSpPr>
      <xdr:spPr>
        <a:xfrm>
          <a:off x="10572750" y="5810250"/>
          <a:ext cx="1619250" cy="390525"/>
        </a:xfrm>
        <a:prstGeom prst="roundRect">
          <a:avLst>
            <a:gd name="adj" fmla="val 16279"/>
          </a:avLst>
        </a:prstGeom>
        <a:solidFill>
          <a:schemeClr val="bg1">
            <a:lumMod val="85000"/>
            <a:alpha val="95021"/>
          </a:schemeClr>
        </a:solidFill>
        <a:ln w="15875">
          <a:noFill/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ctr"/>
          <a:r>
            <a:rPr lang="nb-NO" sz="1600" b="0" i="0" u="none" baseline="0" dirty="0" err="1">
              <a:solidFill>
                <a:srgbClr val="595959"/>
              </a:solidFill>
              <a:latin typeface="Source Serif 4"/>
              <a:ea typeface="Source Serif 4"/>
            </a:rPr>
            <a:t>Före anskaffning</a:t>
          </a:r>
          <a:endParaRPr lang="nb-NO" sz="1600" b="0" dirty="0" err="1">
            <a:solidFill>
              <a:schemeClr val="tx1">
                <a:lumMod val="65000"/>
                <a:lumOff val="35000"/>
              </a:schemeClr>
            </a:solidFill>
            <a:latin typeface="+mj-lt"/>
          </a:endParaRPr>
        </a:p>
      </xdr:txBody>
    </xdr:sp>
    <xdr:clientData/>
  </xdr:twoCellAnchor>
  <xdr:twoCellAnchor>
    <xdr:from>
      <xdr:col>25</xdr:col>
      <xdr:colOff>501279</xdr:colOff>
      <xdr:row>19</xdr:row>
      <xdr:rowOff>6410</xdr:rowOff>
    </xdr:from>
    <xdr:to>
      <xdr:col>28</xdr:col>
      <xdr:colOff>338719</xdr:colOff>
      <xdr:row>21</xdr:row>
      <xdr:rowOff>12700</xdr:rowOff>
    </xdr:to>
    <xdr:sp macro="" textlink="">
      <xdr:nvSpPr>
        <xdr:cNvPr id="559" name="Avrundet rektangel 30">
          <a:extLst>
            <a:ext uri="{FF2B5EF4-FFF2-40B4-BE49-F238E27FC236}">
              <a16:creationId xmlns:a16="http://schemas.microsoft.com/office/drawing/2014/main" id="{32072D2C-2773-054F-9E2A-B6743FECEB8D}"/>
            </a:ext>
          </a:extLst>
        </xdr:cNvPr>
        <xdr:cNvSpPr/>
      </xdr:nvSpPr>
      <xdr:spPr>
        <a:xfrm>
          <a:off x="19116675" y="5810250"/>
          <a:ext cx="2038350" cy="390525"/>
        </a:xfrm>
        <a:prstGeom prst="roundRect">
          <a:avLst>
            <a:gd name="adj" fmla="val 16279"/>
          </a:avLst>
        </a:prstGeom>
        <a:solidFill>
          <a:schemeClr val="bg1">
            <a:lumMod val="85000"/>
            <a:alpha val="95021"/>
          </a:schemeClr>
        </a:solidFill>
        <a:ln w="15875">
          <a:noFill/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ctr"/>
          <a:r>
            <a:rPr lang="nb-NO" sz="1600" b="0" i="0" u="none" baseline="0" dirty="0" err="1">
              <a:solidFill>
                <a:srgbClr val="595959"/>
              </a:solidFill>
              <a:latin typeface="Source Serif 4"/>
              <a:ea typeface="Source Serif 4"/>
            </a:rPr>
            <a:t>Efter anskaffning</a:t>
          </a:r>
          <a:endParaRPr lang="nb-NO" sz="1600" b="0" dirty="0" err="1">
            <a:solidFill>
              <a:schemeClr val="tx1">
                <a:lumMod val="65000"/>
                <a:lumOff val="35000"/>
              </a:schemeClr>
            </a:solidFill>
            <a:latin typeface="+mj-lt"/>
          </a:endParaRPr>
        </a:p>
      </xdr:txBody>
    </xdr:sp>
    <xdr:clientData/>
  </xdr:twoCellAnchor>
  <xdr:twoCellAnchor editAs="oneCell">
    <xdr:from>
      <xdr:col>16</xdr:col>
      <xdr:colOff>505673</xdr:colOff>
      <xdr:row>1</xdr:row>
      <xdr:rowOff>235938</xdr:rowOff>
    </xdr:from>
    <xdr:to>
      <xdr:col>19</xdr:col>
      <xdr:colOff>662042</xdr:colOff>
      <xdr:row>11</xdr:row>
      <xdr:rowOff>275943</xdr:rowOff>
    </xdr:to>
    <xdr:pic>
      <xdr:nvPicPr>
        <xdr:cNvPr id="582" name="Grafikk 581">
          <a:extLst>
            <a:ext uri="{FF2B5EF4-FFF2-40B4-BE49-F238E27FC236}">
              <a16:creationId xmlns:a16="http://schemas.microsoft.com/office/drawing/2014/main" id="{ACB51318-E1C7-C359-A718-024C4294E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2964373" y="1074138"/>
          <a:ext cx="2442369" cy="2421255"/>
        </a:xfrm>
        <a:prstGeom prst="rect">
          <a:avLst/>
        </a:prstGeom>
      </xdr:spPr>
    </xdr:pic>
    <xdr:clientData/>
  </xdr:twoCellAnchor>
  <xdr:twoCellAnchor editAs="oneCell">
    <xdr:from>
      <xdr:col>1</xdr:col>
      <xdr:colOff>273558</xdr:colOff>
      <xdr:row>77</xdr:row>
      <xdr:rowOff>173989</xdr:rowOff>
    </xdr:from>
    <xdr:to>
      <xdr:col>1</xdr:col>
      <xdr:colOff>599253</xdr:colOff>
      <xdr:row>79</xdr:row>
      <xdr:rowOff>152399</xdr:rowOff>
    </xdr:to>
    <xdr:pic>
      <xdr:nvPicPr>
        <xdr:cNvPr id="31" name="Grafikk 582">
          <a:extLst>
            <a:ext uri="{FF2B5EF4-FFF2-40B4-BE49-F238E27FC236}">
              <a16:creationId xmlns:a16="http://schemas.microsoft.com/office/drawing/2014/main" id="{EC11D619-757E-3F36-3536-E2A186430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1285875" y="22059900"/>
          <a:ext cx="323850" cy="361950"/>
        </a:xfrm>
        <a:prstGeom prst="rect">
          <a:avLst/>
        </a:prstGeom>
      </xdr:spPr>
    </xdr:pic>
    <xdr:clientData/>
  </xdr:twoCellAnchor>
  <xdr:twoCellAnchor editAs="oneCell">
    <xdr:from>
      <xdr:col>22</xdr:col>
      <xdr:colOff>184432</xdr:colOff>
      <xdr:row>71</xdr:row>
      <xdr:rowOff>131375</xdr:rowOff>
    </xdr:from>
    <xdr:to>
      <xdr:col>28</xdr:col>
      <xdr:colOff>483517</xdr:colOff>
      <xdr:row>75</xdr:row>
      <xdr:rowOff>103435</xdr:rowOff>
    </xdr:to>
    <xdr:pic>
      <xdr:nvPicPr>
        <xdr:cNvPr id="6" name="Grafikk 583">
          <a:extLst>
            <a:ext uri="{FF2B5EF4-FFF2-40B4-BE49-F238E27FC236}">
              <a16:creationId xmlns:a16="http://schemas.microsoft.com/office/drawing/2014/main" id="{083307B4-F6E7-5241-F14C-35E88F306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96DAC541-7B7A-43D3-8B79-37D633B846F1}">
              <asvg:svgBlip xmlns:asvg="http://schemas.microsoft.com/office/drawing/2016/SVG/main" r:embed="rId9"/>
            </a:ext>
          </a:extLst>
        </a:blip>
        <a:stretch>
          <a:fillRect/>
        </a:stretch>
      </xdr:blipFill>
      <xdr:spPr>
        <a:xfrm>
          <a:off x="16592550" y="20888325"/>
          <a:ext cx="4695825" cy="723900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71</xdr:row>
      <xdr:rowOff>0</xdr:rowOff>
    </xdr:from>
    <xdr:to>
      <xdr:col>21</xdr:col>
      <xdr:colOff>87685</xdr:colOff>
      <xdr:row>74</xdr:row>
      <xdr:rowOff>43587</xdr:rowOff>
    </xdr:to>
    <xdr:sp macro="" textlink="">
      <xdr:nvSpPr>
        <xdr:cNvPr id="7" name="TekstSylinder 6">
          <a:extLst>
            <a:ext uri="{FF2B5EF4-FFF2-40B4-BE49-F238E27FC236}">
              <a16:creationId xmlns:a16="http://schemas.microsoft.com/office/drawing/2014/main" id="{EF5CF73B-A59D-204A-93F8-A1CCCB415867}"/>
            </a:ext>
          </a:extLst>
        </xdr:cNvPr>
        <xdr:cNvSpPr txBox="1"/>
      </xdr:nvSpPr>
      <xdr:spPr>
        <a:xfrm>
          <a:off x="1162050" y="20754975"/>
          <a:ext cx="14601825" cy="60960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3200" b="1" i="0" u="none" baseline="0">
              <a:solidFill>
                <a:srgbClr val="00446D"/>
              </a:solidFill>
              <a:latin typeface="Source Sans Pro"/>
              <a:ea typeface="Source Sans Pro"/>
            </a:rPr>
            <a:t>Behöver du hjälp?</a:t>
          </a:r>
          <a:endParaRPr lang="nb-NO" sz="3200" b="1" u="none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1</xdr:col>
      <xdr:colOff>165100</xdr:colOff>
      <xdr:row>74</xdr:row>
      <xdr:rowOff>63500</xdr:rowOff>
    </xdr:from>
    <xdr:to>
      <xdr:col>10</xdr:col>
      <xdr:colOff>622300</xdr:colOff>
      <xdr:row>77</xdr:row>
      <xdr:rowOff>107087</xdr:rowOff>
    </xdr:to>
    <xdr:sp macro="" textlink="">
      <xdr:nvSpPr>
        <xdr:cNvPr id="10" name="TekstSylinder 9">
          <a:extLst>
            <a:ext uri="{FF2B5EF4-FFF2-40B4-BE49-F238E27FC236}">
              <a16:creationId xmlns:a16="http://schemas.microsoft.com/office/drawing/2014/main" id="{F1CDE551-9FD9-D247-93D0-A8DDA15FCA31}"/>
            </a:ext>
          </a:extLst>
        </xdr:cNvPr>
        <xdr:cNvSpPr txBox="1"/>
      </xdr:nvSpPr>
      <xdr:spPr>
        <a:xfrm>
          <a:off x="1171575" y="21383625"/>
          <a:ext cx="7058025" cy="61912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000" b="0" i="0" u="none" baseline="0">
              <a:solidFill>
                <a:srgbClr val="00446D"/>
              </a:solidFill>
              <a:latin typeface="Source Sans Pro"/>
              <a:ea typeface="Source Sans Pro"/>
            </a:rPr>
            <a:t>Skicka e-post eller ring DFØ </a:t>
          </a:r>
          <a:endParaRPr lang="nb-NO" sz="2000" b="0" u="none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1</xdr:colOff>
      <xdr:row>77</xdr:row>
      <xdr:rowOff>114300</xdr:rowOff>
    </xdr:from>
    <xdr:to>
      <xdr:col>6</xdr:col>
      <xdr:colOff>419101</xdr:colOff>
      <xdr:row>80</xdr:row>
      <xdr:rowOff>25399</xdr:rowOff>
    </xdr:to>
    <xdr:sp macro="" textlink="">
      <xdr:nvSpPr>
        <xdr:cNvPr id="38" name="TekstSylinder 14">
          <a:extLst>
            <a:ext uri="{FF2B5EF4-FFF2-40B4-BE49-F238E27FC236}">
              <a16:creationId xmlns:a16="http://schemas.microsoft.com/office/drawing/2014/main" id="{3E9033B2-7BEB-5448-ACAB-699B4E379944}"/>
            </a:ext>
          </a:extLst>
        </xdr:cNvPr>
        <xdr:cNvSpPr txBox="1"/>
      </xdr:nvSpPr>
      <xdr:spPr>
        <a:xfrm>
          <a:off x="1743075" y="22002750"/>
          <a:ext cx="3352800" cy="48577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000" b="0" i="0" u="sng" baseline="0">
              <a:solidFill>
                <a:srgbClr val="00446D"/>
              </a:solidFill>
              <a:latin typeface="Source Sans Pro"/>
              <a:ea typeface="Source Sans Pro"/>
            </a:rPr>
            <a:t>404 34 830</a:t>
          </a:r>
        </a:p>
      </xdr:txBody>
    </xdr:sp>
    <xdr:clientData/>
  </xdr:twoCellAnchor>
  <xdr:twoCellAnchor editAs="oneCell">
    <xdr:from>
      <xdr:col>1</xdr:col>
      <xdr:colOff>273050</xdr:colOff>
      <xdr:row>80</xdr:row>
      <xdr:rowOff>147542</xdr:rowOff>
    </xdr:from>
    <xdr:to>
      <xdr:col>1</xdr:col>
      <xdr:colOff>629666</xdr:colOff>
      <xdr:row>82</xdr:row>
      <xdr:rowOff>999</xdr:rowOff>
    </xdr:to>
    <xdr:pic>
      <xdr:nvPicPr>
        <xdr:cNvPr id="36" name="Grafikk 15">
          <a:extLst>
            <a:ext uri="{FF2B5EF4-FFF2-40B4-BE49-F238E27FC236}">
              <a16:creationId xmlns:a16="http://schemas.microsoft.com/office/drawing/2014/main" id="{E9DADED9-D1F2-F085-7D85-19FF64977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>
          <a:off x="1285875" y="22602825"/>
          <a:ext cx="352425" cy="238125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80</xdr:row>
      <xdr:rowOff>19050</xdr:rowOff>
    </xdr:from>
    <xdr:to>
      <xdr:col>6</xdr:col>
      <xdr:colOff>419101</xdr:colOff>
      <xdr:row>82</xdr:row>
      <xdr:rowOff>120649</xdr:rowOff>
    </xdr:to>
    <xdr:sp macro="" textlink="">
      <xdr:nvSpPr>
        <xdr:cNvPr id="62" name="TekstSylinder 19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80474D3-70EE-8C41-A45D-54C675C81290}"/>
            </a:ext>
          </a:extLst>
        </xdr:cNvPr>
        <xdr:cNvSpPr txBox="1"/>
      </xdr:nvSpPr>
      <xdr:spPr>
        <a:xfrm>
          <a:off x="1743075" y="22479000"/>
          <a:ext cx="3352800" cy="48577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000" b="0" i="0" u="sng" baseline="0">
              <a:solidFill>
                <a:srgbClr val="00446D"/>
              </a:solidFill>
              <a:latin typeface="Source Sans Pro"/>
              <a:ea typeface="Source Sans Pro"/>
            </a:rPr>
            <a:t>Kontaktformulär</a:t>
          </a:r>
        </a:p>
      </xdr:txBody>
    </xdr:sp>
    <xdr:clientData/>
  </xdr:twoCellAnchor>
  <xdr:twoCellAnchor>
    <xdr:from>
      <xdr:col>1</xdr:col>
      <xdr:colOff>177800</xdr:colOff>
      <xdr:row>52</xdr:row>
      <xdr:rowOff>975360</xdr:rowOff>
    </xdr:from>
    <xdr:to>
      <xdr:col>16</xdr:col>
      <xdr:colOff>584200</xdr:colOff>
      <xdr:row>53</xdr:row>
      <xdr:rowOff>597249</xdr:rowOff>
    </xdr:to>
    <xdr:sp macro="" textlink="" fLocksText="0">
      <xdr:nvSpPr>
        <xdr:cNvPr id="20" name="TekstSylinder 58">
          <a:extLst>
            <a:ext uri="{FF2B5EF4-FFF2-40B4-BE49-F238E27FC236}">
              <a16:creationId xmlns:a16="http://schemas.microsoft.com/office/drawing/2014/main" id="{042D99AB-5264-A544-B155-195BE95A476D}"/>
            </a:ext>
          </a:extLst>
        </xdr:cNvPr>
        <xdr:cNvSpPr txBox="1"/>
      </xdr:nvSpPr>
      <xdr:spPr>
        <a:xfrm>
          <a:off x="1190625" y="15668625"/>
          <a:ext cx="11410950" cy="171450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4000" b="1" i="0" u="none" baseline="0">
              <a:solidFill>
                <a:srgbClr val="005B91"/>
              </a:solidFill>
              <a:latin typeface="Source Sans Pro"/>
              <a:ea typeface="Source Sans Pro"/>
            </a:rPr>
            <a:t>Vill du veta mer om hur du främjar hållbarhet inom möbelupphandling?</a:t>
          </a:r>
        </a:p>
      </xdr:txBody>
    </xdr:sp>
    <xdr:clientData/>
  </xdr:twoCellAnchor>
  <xdr:twoCellAnchor>
    <xdr:from>
      <xdr:col>1</xdr:col>
      <xdr:colOff>236220</xdr:colOff>
      <xdr:row>53</xdr:row>
      <xdr:rowOff>419100</xdr:rowOff>
    </xdr:from>
    <xdr:to>
      <xdr:col>21</xdr:col>
      <xdr:colOff>181665</xdr:colOff>
      <xdr:row>58</xdr:row>
      <xdr:rowOff>0</xdr:rowOff>
    </xdr:to>
    <xdr:sp macro="" textlink="" fLocksText="0">
      <xdr:nvSpPr>
        <xdr:cNvPr id="16" name="TekstSylinder 451">
          <a:extLst>
            <a:ext uri="{FF2B5EF4-FFF2-40B4-BE49-F238E27FC236}">
              <a16:creationId xmlns:a16="http://schemas.microsoft.com/office/drawing/2014/main" id="{80FE9C96-4A7A-6344-8585-DE1567FACD32}"/>
            </a:ext>
          </a:extLst>
        </xdr:cNvPr>
        <xdr:cNvSpPr txBox="1"/>
      </xdr:nvSpPr>
      <xdr:spPr>
        <a:xfrm>
          <a:off x="1247775" y="17211675"/>
          <a:ext cx="14611350" cy="106680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000" b="0" i="0" u="none" baseline="0">
              <a:solidFill>
                <a:srgbClr val="00446D"/>
              </a:solidFill>
              <a:latin typeface="Source Sans Pro"/>
              <a:ea typeface="Source Sans Pro"/>
            </a:rPr>
            <a:t>På DFØ:s sidor kan du läsa mer om relevanta cirkulära åtgärder, krav och kriterier, försäljning av begagnade möbler, skydd av mänskliga rättigheter och andra former av miljöpåverkan förutom utsläpp av växthusgaser.</a:t>
          </a:r>
        </a:p>
      </xdr:txBody>
    </xdr:sp>
    <xdr:clientData/>
  </xdr:twoCellAnchor>
  <xdr:twoCellAnchor>
    <xdr:from>
      <xdr:col>1</xdr:col>
      <xdr:colOff>266701</xdr:colOff>
      <xdr:row>58</xdr:row>
      <xdr:rowOff>152401</xdr:rowOff>
    </xdr:from>
    <xdr:to>
      <xdr:col>7</xdr:col>
      <xdr:colOff>158755</xdr:colOff>
      <xdr:row>62</xdr:row>
      <xdr:rowOff>38101</xdr:rowOff>
    </xdr:to>
    <xdr:grpSp>
      <xdr:nvGrpSpPr>
        <xdr:cNvPr id="476" name="Gruppe 45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8F80CC9-553E-694D-91B0-066664C70D1D}"/>
            </a:ext>
          </a:extLst>
        </xdr:cNvPr>
        <xdr:cNvGrpSpPr>
          <a:grpSpLocks noChangeAspect="1"/>
        </xdr:cNvGrpSpPr>
      </xdr:nvGrpSpPr>
      <xdr:grpSpPr>
        <a:xfrm>
          <a:off x="1276351" y="17973676"/>
          <a:ext cx="4292604" cy="609600"/>
          <a:chOff x="1148949" y="6635021"/>
          <a:chExt cx="3924300" cy="677927"/>
        </a:xfrm>
        <a:solidFill>
          <a:srgbClr val="07A97F">
            <a:alpha val="42558"/>
          </a:srgbClr>
        </a:solidFill>
      </xdr:grpSpPr>
      <xdr:sp macro="" textlink="">
        <xdr:nvSpPr>
          <xdr:cNvPr id="477" name="Avrundet rektangel 33">
            <a:extLst>
              <a:ext uri="{FF2B5EF4-FFF2-40B4-BE49-F238E27FC236}">
                <a16:creationId xmlns:a16="http://schemas.microsoft.com/office/drawing/2014/main" id="{34D1506C-47A6-1A80-39F8-8CCC5E99B8A4}"/>
              </a:ext>
            </a:extLst>
          </xdr:cNvPr>
          <xdr:cNvSpPr/>
        </xdr:nvSpPr>
        <xdr:spPr>
          <a:xfrm>
            <a:off x="1148949" y="6635021"/>
            <a:ext cx="3924300" cy="677927"/>
          </a:xfrm>
          <a:prstGeom prst="roundRect">
            <a:avLst>
              <a:gd name="adj" fmla="val 50000"/>
            </a:avLst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27432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l"/>
            <a:r>
              <a:rPr lang="nb-NO" sz="2000" b="0" i="0" u="none" baseline="0" dirty="0" err="1">
                <a:solidFill>
                  <a:srgbClr val="002E49"/>
                </a:solidFill>
                <a:latin typeface="Source Sans Pro"/>
                <a:ea typeface="Source Sans Pro"/>
              </a:rPr>
              <a:t>Läs mer på anskaffelser.no</a:t>
            </a:r>
            <a:endParaRPr lang="nb-NO" sz="1800" b="0" dirty="0" err="1">
              <a:solidFill>
                <a:schemeClr val="accent6">
                  <a:lumMod val="50000"/>
                </a:schemeClr>
              </a:solidFill>
            </a:endParaRPr>
          </a:p>
        </xdr:txBody>
      </xdr:sp>
      <xdr:pic>
        <xdr:nvPicPr>
          <xdr:cNvPr id="478" name="Grafikk 51">
            <a:extLst>
              <a:ext uri="{FF2B5EF4-FFF2-40B4-BE49-F238E27FC236}">
                <a16:creationId xmlns:a16="http://schemas.microsoft.com/office/drawing/2014/main" id="{73ADFAAE-6038-B153-F9B5-8C335184877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>
            <a:extLst>
              <a:ext uri="{96DAC541-7B7A-43D3-8B79-37D633B846F1}">
                <asvg:svgBlip xmlns:asvg="http://schemas.microsoft.com/office/drawing/2016/SVG/main" r:embed="rId15"/>
              </a:ext>
            </a:extLst>
          </a:blip>
          <a:stretch>
            <a:fillRect/>
          </a:stretch>
        </xdr:blipFill>
        <xdr:spPr>
          <a:xfrm>
            <a:off x="4694203" y="6783700"/>
            <a:ext cx="183953" cy="395408"/>
          </a:xfrm>
          <a:prstGeom prst="rect">
            <a:avLst/>
          </a:prstGeom>
        </xdr:spPr>
      </xdr:pic>
    </xdr:grpSp>
    <xdr:clientData/>
  </xdr:twoCellAnchor>
  <xdr:twoCellAnchor editAs="oneCell">
    <xdr:from>
      <xdr:col>20</xdr:col>
      <xdr:colOff>544829</xdr:colOff>
      <xdr:row>52</xdr:row>
      <xdr:rowOff>1671140</xdr:rowOff>
    </xdr:from>
    <xdr:to>
      <xdr:col>27</xdr:col>
      <xdr:colOff>637666</xdr:colOff>
      <xdr:row>62</xdr:row>
      <xdr:rowOff>144473</xdr:rowOff>
    </xdr:to>
    <xdr:pic>
      <xdr:nvPicPr>
        <xdr:cNvPr id="479" name="Grafikk 478">
          <a:extLst>
            <a:ext uri="{FF2B5EF4-FFF2-40B4-BE49-F238E27FC236}">
              <a16:creationId xmlns:a16="http://schemas.microsoft.com/office/drawing/2014/main" id="{AE5DB192-D2C8-065E-23ED-F467092D1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6070579" y="16363453"/>
          <a:ext cx="5426837" cy="2807208"/>
        </a:xfrm>
        <a:prstGeom prst="rect">
          <a:avLst/>
        </a:prstGeom>
      </xdr:spPr>
    </xdr:pic>
    <xdr:clientData/>
  </xdr:twoCellAnchor>
  <xdr:twoCellAnchor>
    <xdr:from>
      <xdr:col>10</xdr:col>
      <xdr:colOff>813955</xdr:colOff>
      <xdr:row>39</xdr:row>
      <xdr:rowOff>38147</xdr:rowOff>
    </xdr:from>
    <xdr:to>
      <xdr:col>18</xdr:col>
      <xdr:colOff>720239</xdr:colOff>
      <xdr:row>42</xdr:row>
      <xdr:rowOff>64817</xdr:rowOff>
    </xdr:to>
    <xdr:grpSp>
      <xdr:nvGrpSpPr>
        <xdr:cNvPr id="8" name="Gruppe 7">
          <a:extLst>
            <a:ext uri="{FF2B5EF4-FFF2-40B4-BE49-F238E27FC236}">
              <a16:creationId xmlns:a16="http://schemas.microsoft.com/office/drawing/2014/main" id="{7D770719-8DD1-490C-B268-BCB36EA6ADDD}"/>
            </a:ext>
          </a:extLst>
        </xdr:cNvPr>
        <xdr:cNvGrpSpPr>
          <a:grpSpLocks noChangeAspect="1"/>
        </xdr:cNvGrpSpPr>
      </xdr:nvGrpSpPr>
      <xdr:grpSpPr>
        <a:xfrm>
          <a:off x="8348230" y="9344072"/>
          <a:ext cx="5849884" cy="569595"/>
          <a:chOff x="1478017" y="6610852"/>
          <a:chExt cx="5494284" cy="598171"/>
        </a:xfrm>
      </xdr:grpSpPr>
      <xdr:sp macro="" textlink="">
        <xdr:nvSpPr>
          <xdr:cNvPr id="9" name="Avrundet rektangel 33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9063E4B2-F194-AA80-5D7B-BDFF708A4A9A}"/>
              </a:ext>
            </a:extLst>
          </xdr:cNvPr>
          <xdr:cNvSpPr/>
        </xdr:nvSpPr>
        <xdr:spPr>
          <a:xfrm>
            <a:off x="1478017" y="6610852"/>
            <a:ext cx="5494284" cy="598171"/>
          </a:xfrm>
          <a:prstGeom prst="roundRect">
            <a:avLst>
              <a:gd name="adj" fmla="val 50000"/>
            </a:avLst>
          </a:prstGeom>
          <a:solidFill>
            <a:schemeClr val="accent1">
              <a:lumMod val="50000"/>
            </a:schemeClr>
          </a:solidFill>
          <a:ln>
            <a:solidFill>
              <a:schemeClr val="accent6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27432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l"/>
            <a:r>
              <a:rPr lang="nb-NO" sz="2400" b="1" i="0" u="none" baseline="0" dirty="0" err="1">
                <a:solidFill>
                  <a:srgbClr val="FFFFFF"/>
                </a:solidFill>
                <a:latin typeface="Source Sans Pro"/>
                <a:ea typeface="Source Sans Pro"/>
              </a:rPr>
              <a:t>Klimatåtgärd</a:t>
            </a:r>
            <a:endParaRPr lang="nb-NO" sz="2000" b="1" dirty="0" err="1">
              <a:solidFill>
                <a:schemeClr val="bg1"/>
              </a:solidFill>
            </a:endParaRPr>
          </a:p>
        </xdr:txBody>
      </xdr:sp>
      <xdr:pic>
        <xdr:nvPicPr>
          <xdr:cNvPr id="15" name="Grafikk 51">
            <a:extLst>
              <a:ext uri="{FF2B5EF4-FFF2-40B4-BE49-F238E27FC236}">
                <a16:creationId xmlns:a16="http://schemas.microsoft.com/office/drawing/2014/main" id="{8875122D-1A02-7E76-1DB7-BC4A9924933F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>
            <a:extLst>
              <a:ext uri="{96DAC541-7B7A-43D3-8B79-37D633B846F1}">
                <asvg:svgBlip xmlns:asvg="http://schemas.microsoft.com/office/drawing/2016/SVG/main" r:embed="rId19"/>
              </a:ext>
            </a:extLst>
          </a:blip>
          <a:stretch>
            <a:fillRect/>
          </a:stretch>
        </xdr:blipFill>
        <xdr:spPr>
          <a:xfrm>
            <a:off x="6581505" y="6738021"/>
            <a:ext cx="170929" cy="348494"/>
          </a:xfrm>
          <a:prstGeom prst="rect">
            <a:avLst/>
          </a:prstGeom>
        </xdr:spPr>
      </xdr:pic>
    </xdr:grpSp>
    <xdr:clientData/>
  </xdr:twoCellAnchor>
  <xdr:twoCellAnchor>
    <xdr:from>
      <xdr:col>20</xdr:col>
      <xdr:colOff>248805</xdr:colOff>
      <xdr:row>39</xdr:row>
      <xdr:rowOff>57197</xdr:rowOff>
    </xdr:from>
    <xdr:to>
      <xdr:col>28</xdr:col>
      <xdr:colOff>272143</xdr:colOff>
      <xdr:row>42</xdr:row>
      <xdr:rowOff>83867</xdr:rowOff>
    </xdr:to>
    <xdr:grpSp>
      <xdr:nvGrpSpPr>
        <xdr:cNvPr id="21" name="Gruppe 20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7A7E6FA5-3557-4877-B748-C7459DE2ECB2}"/>
            </a:ext>
          </a:extLst>
        </xdr:cNvPr>
        <xdr:cNvGrpSpPr>
          <a:grpSpLocks noChangeAspect="1"/>
        </xdr:cNvGrpSpPr>
      </xdr:nvGrpSpPr>
      <xdr:grpSpPr>
        <a:xfrm>
          <a:off x="15193530" y="9363122"/>
          <a:ext cx="5890738" cy="569595"/>
          <a:chOff x="1478017" y="6610852"/>
          <a:chExt cx="5494284" cy="598171"/>
        </a:xfrm>
      </xdr:grpSpPr>
      <xdr:sp macro="" textlink="">
        <xdr:nvSpPr>
          <xdr:cNvPr id="22" name="Avrundet rektangel 33">
            <a:extLst>
              <a:ext uri="{FF2B5EF4-FFF2-40B4-BE49-F238E27FC236}">
                <a16:creationId xmlns:a16="http://schemas.microsoft.com/office/drawing/2014/main" id="{9ABB8E0A-30F7-1565-A60D-3CE4DE5C9D3B}"/>
              </a:ext>
            </a:extLst>
          </xdr:cNvPr>
          <xdr:cNvSpPr/>
        </xdr:nvSpPr>
        <xdr:spPr>
          <a:xfrm>
            <a:off x="1478017" y="6610852"/>
            <a:ext cx="5494284" cy="598171"/>
          </a:xfrm>
          <a:prstGeom prst="roundRect">
            <a:avLst>
              <a:gd name="adj" fmla="val 50000"/>
            </a:avLst>
          </a:prstGeom>
          <a:solidFill>
            <a:schemeClr val="accent1">
              <a:lumMod val="50000"/>
            </a:schemeClr>
          </a:solidFill>
          <a:ln>
            <a:solidFill>
              <a:schemeClr val="accent6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27432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l"/>
            <a:r>
              <a:rPr lang="nb-NO" sz="2400" b="1" i="0" u="none" baseline="0" dirty="0" err="1">
                <a:solidFill>
                  <a:srgbClr val="FFFFFF"/>
                </a:solidFill>
                <a:latin typeface="Source Sans Pro"/>
                <a:ea typeface="Source Sans Pro"/>
              </a:rPr>
              <a:t>Inköp och effekt</a:t>
            </a:r>
            <a:endParaRPr lang="nb-NO" sz="2000" b="1" dirty="0" err="1">
              <a:solidFill>
                <a:schemeClr val="bg1"/>
              </a:solidFill>
            </a:endParaRPr>
          </a:p>
        </xdr:txBody>
      </xdr:sp>
      <xdr:pic>
        <xdr:nvPicPr>
          <xdr:cNvPr id="28" name="Grafikk 51">
            <a:extLst>
              <a:ext uri="{FF2B5EF4-FFF2-40B4-BE49-F238E27FC236}">
                <a16:creationId xmlns:a16="http://schemas.microsoft.com/office/drawing/2014/main" id="{7703E57C-01E2-0056-283D-58EBD584B288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>
            <a:extLst>
              <a:ext uri="{96DAC541-7B7A-43D3-8B79-37D633B846F1}">
                <asvg:svgBlip xmlns:asvg="http://schemas.microsoft.com/office/drawing/2016/SVG/main" r:embed="rId19"/>
              </a:ext>
            </a:extLst>
          </a:blip>
          <a:stretch>
            <a:fillRect/>
          </a:stretch>
        </xdr:blipFill>
        <xdr:spPr>
          <a:xfrm>
            <a:off x="6581505" y="6738021"/>
            <a:ext cx="170929" cy="348494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432054</xdr:colOff>
      <xdr:row>0</xdr:row>
      <xdr:rowOff>240962</xdr:rowOff>
    </xdr:from>
    <xdr:to>
      <xdr:col>0</xdr:col>
      <xdr:colOff>865959</xdr:colOff>
      <xdr:row>0</xdr:row>
      <xdr:rowOff>638136</xdr:rowOff>
    </xdr:to>
    <xdr:pic>
      <xdr:nvPicPr>
        <xdr:cNvPr id="41" name="Grafikk 40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1577FBC7-C003-492E-95E3-9687517A5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96DAC541-7B7A-43D3-8B79-37D633B846F1}">
              <asvg:svgBlip xmlns:asvg="http://schemas.microsoft.com/office/drawing/2016/SVG/main" r:embed="rId23"/>
            </a:ext>
          </a:extLst>
        </a:blip>
        <a:stretch>
          <a:fillRect/>
        </a:stretch>
      </xdr:blipFill>
      <xdr:spPr>
        <a:xfrm>
          <a:off x="428625" y="238125"/>
          <a:ext cx="438150" cy="400050"/>
        </a:xfrm>
        <a:prstGeom prst="rect">
          <a:avLst/>
        </a:prstGeom>
      </xdr:spPr>
    </xdr:pic>
    <xdr:clientData/>
  </xdr:twoCellAnchor>
  <xdr:twoCellAnchor>
    <xdr:from>
      <xdr:col>1</xdr:col>
      <xdr:colOff>135255</xdr:colOff>
      <xdr:row>50</xdr:row>
      <xdr:rowOff>79375</xdr:rowOff>
    </xdr:from>
    <xdr:to>
      <xdr:col>16</xdr:col>
      <xdr:colOff>0</xdr:colOff>
      <xdr:row>52</xdr:row>
      <xdr:rowOff>149191</xdr:rowOff>
    </xdr:to>
    <xdr:grpSp>
      <xdr:nvGrpSpPr>
        <xdr:cNvPr id="44" name="Gruppe 43">
          <a:extLst>
            <a:ext uri="{FF2B5EF4-FFF2-40B4-BE49-F238E27FC236}">
              <a16:creationId xmlns:a16="http://schemas.microsoft.com/office/drawing/2014/main" id="{3879D8E2-4AAE-42D3-A11E-7CB00BDD4759}"/>
            </a:ext>
          </a:extLst>
        </xdr:cNvPr>
        <xdr:cNvGrpSpPr>
          <a:grpSpLocks/>
        </xdr:cNvGrpSpPr>
      </xdr:nvGrpSpPr>
      <xdr:grpSpPr>
        <a:xfrm>
          <a:off x="1144905" y="11376025"/>
          <a:ext cx="10866120" cy="3051141"/>
          <a:chOff x="1182953" y="12788159"/>
          <a:chExt cx="9814277" cy="3370597"/>
        </a:xfrm>
      </xdr:grpSpPr>
      <xdr:sp macro="" textlink="" fLocksText="0">
        <xdr:nvSpPr>
          <xdr:cNvPr id="45" name="Avrundet rektangel 40">
            <a:extLst>
              <a:ext uri="{FF2B5EF4-FFF2-40B4-BE49-F238E27FC236}">
                <a16:creationId xmlns:a16="http://schemas.microsoft.com/office/drawing/2014/main" id="{FC80FEE3-4231-8471-8143-C3AAB8121B58}"/>
              </a:ext>
            </a:extLst>
          </xdr:cNvPr>
          <xdr:cNvSpPr>
            <a:spLocks noChangeAspect="1"/>
          </xdr:cNvSpPr>
        </xdr:nvSpPr>
        <xdr:spPr>
          <a:xfrm>
            <a:off x="1182953" y="12788159"/>
            <a:ext cx="9814277" cy="3370597"/>
          </a:xfrm>
          <a:prstGeom prst="roundRect">
            <a:avLst>
              <a:gd name="adj" fmla="val 10447"/>
            </a:avLst>
          </a:prstGeom>
          <a:solidFill>
            <a:schemeClr val="accent2">
              <a:alpha val="15000"/>
            </a:schemeClr>
          </a:solidFill>
          <a:ln>
            <a:solidFill>
              <a:schemeClr val="bg2">
                <a:lumMod val="75000"/>
                <a:alpha val="11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365760" tIns="731520" rIns="0" bIns="91440" numCol="1" rtlCol="0" fromWordArt="0" anchor="t" anchorCtr="0">
            <a:prstTxWarp prst="textNoShape">
              <a:avLst/>
            </a:prstTxWarp>
            <a:noAutofit/>
          </a:bodyPr>
          <a:lstStyle/>
          <a:p>
            <a:pPr rtl="0" fontAlgn="base"/>
            <a:r>
              <a:rPr lang="nb-NO" sz="2000" b="1" i="0" u="none" baseline="0">
                <a:solidFill>
                  <a:srgbClr val="002E49"/>
                </a:solidFill>
                <a:effectLst/>
                <a:latin typeface="Source Sans Pro"/>
                <a:ea typeface="Source Sans Pro"/>
              </a:rPr>
              <a:t>Vill du ha mer information om verktyget och det dataunderlag det är baserat på? </a:t>
            </a:r>
            <a:r>
              <a:rPr lang="nb-NO" sz="2000" b="0" i="0" u="none" baseline="0">
                <a:solidFill>
                  <a:srgbClr val="002E49"/>
                </a:solidFill>
                <a:effectLst/>
                <a:latin typeface="Source Sans Pro"/>
                <a:ea typeface="Source Sans Pro"/>
              </a:rPr>
              <a:t>Se översikten över dataunderlaget i det här verktyget eller ladda ner motsvarande handledning från DFØ:s sidor.</a:t>
            </a:r>
          </a:p>
        </xdr:txBody>
      </xdr:sp>
      <xdr:pic>
        <xdr:nvPicPr>
          <xdr:cNvPr id="46" name="Grafikk 303">
            <a:extLst>
              <a:ext uri="{FF2B5EF4-FFF2-40B4-BE49-F238E27FC236}">
                <a16:creationId xmlns:a16="http://schemas.microsoft.com/office/drawing/2014/main" id="{97B9A658-C924-A572-CD35-E88B958C5D5F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24">
            <a:extLst>
              <a:ext uri="{96DAC541-7B7A-43D3-8B79-37D633B846F1}">
                <asvg:svgBlip xmlns:asvg="http://schemas.microsoft.com/office/drawing/2016/SVG/main" r:embed="rId25"/>
              </a:ext>
            </a:extLst>
          </a:blip>
          <a:stretch>
            <a:fillRect/>
          </a:stretch>
        </xdr:blipFill>
        <xdr:spPr>
          <a:xfrm>
            <a:off x="1581532" y="13204404"/>
            <a:ext cx="370430" cy="395361"/>
          </a:xfrm>
          <a:prstGeom prst="rect">
            <a:avLst/>
          </a:prstGeom>
        </xdr:spPr>
      </xdr:pic>
      <xdr:grpSp>
        <xdr:nvGrpSpPr>
          <xdr:cNvPr id="47" name="Gruppe 579">
            <a:extLst>
              <a:ext uri="{FF2B5EF4-FFF2-40B4-BE49-F238E27FC236}">
                <a16:creationId xmlns:a16="http://schemas.microsoft.com/office/drawing/2014/main" id="{E24C4405-A84C-1165-9B8E-43319779C6A4}"/>
              </a:ext>
            </a:extLst>
          </xdr:cNvPr>
          <xdr:cNvGrpSpPr>
            <a:grpSpLocks/>
          </xdr:cNvGrpSpPr>
        </xdr:nvGrpSpPr>
        <xdr:grpSpPr>
          <a:xfrm>
            <a:off x="7222174" y="14478036"/>
            <a:ext cx="3400785" cy="1045940"/>
            <a:chOff x="7128936" y="13235433"/>
            <a:chExt cx="3366557" cy="1012240"/>
          </a:xfrm>
        </xdr:grpSpPr>
        <xdr:sp macro="" textlink="">
          <xdr:nvSpPr>
            <xdr:cNvPr id="49" name="Avrundet rektangel 40">
              <a:hlinkClick xmlns:r="http://schemas.openxmlformats.org/officeDocument/2006/relationships" r:id="rId26"/>
              <a:extLst>
                <a:ext uri="{FF2B5EF4-FFF2-40B4-BE49-F238E27FC236}">
                  <a16:creationId xmlns:a16="http://schemas.microsoft.com/office/drawing/2014/main" id="{ADB3B682-50F3-FB0F-211C-4D41C8588DEA}"/>
                </a:ext>
              </a:extLst>
            </xdr:cNvPr>
            <xdr:cNvSpPr>
              <a:spLocks noChangeAspect="1"/>
            </xdr:cNvSpPr>
          </xdr:nvSpPr>
          <xdr:spPr>
            <a:xfrm>
              <a:off x="7133396" y="13809659"/>
              <a:ext cx="3336892" cy="438014"/>
            </a:xfrm>
            <a:prstGeom prst="roundRect">
              <a:avLst>
                <a:gd name="adj" fmla="val 46506"/>
              </a:avLst>
            </a:prstGeom>
            <a:solidFill>
              <a:schemeClr val="bg1">
                <a:alpha val="96000"/>
              </a:schemeClr>
            </a:solidFill>
            <a:ln>
              <a:solidFill>
                <a:schemeClr val="tx1">
                  <a:alpha val="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bg1"/>
            </a:fontRef>
          </xdr:style>
          <xdr:txBody>
            <a:bodyPr vertOverflow="overflow" horzOverflow="overflow" vert="horz" wrap="square" lIns="274320" tIns="0" rIns="91440" bIns="182880" numCol="1" rtlCol="0" fromWordArt="0" anchor="t" anchorCtr="0">
              <a:prstTxWarp prst="textNoShape">
                <a:avLst/>
              </a:prstTxWarp>
              <a:noAutofit/>
            </a:bodyPr>
            <a:lstStyle/>
            <a:p>
              <a:pPr rtl="0" fontAlgn="base"/>
              <a:r>
                <a:rPr lang="nb-NO" sz="2000" b="0" i="0" u="none" baseline="0">
                  <a:solidFill>
                    <a:srgbClr val="002E49"/>
                  </a:solidFill>
                  <a:effectLst/>
                  <a:latin typeface="Source Sans Pro"/>
                  <a:ea typeface="Source Sans Pro"/>
                </a:rPr>
                <a:t>Handledning (DFØ:s sidor)</a:t>
              </a:r>
            </a:p>
          </xdr:txBody>
        </xdr:sp>
        <xdr:grpSp>
          <xdr:nvGrpSpPr>
            <xdr:cNvPr id="50" name="Gruppe 305">
              <a:extLst>
                <a:ext uri="{FF2B5EF4-FFF2-40B4-BE49-F238E27FC236}">
                  <a16:creationId xmlns:a16="http://schemas.microsoft.com/office/drawing/2014/main" id="{BF8AA4E1-3839-676E-6DF2-BF3D657D017B}"/>
                </a:ext>
              </a:extLst>
            </xdr:cNvPr>
            <xdr:cNvGrpSpPr>
              <a:grpSpLocks/>
            </xdr:cNvGrpSpPr>
          </xdr:nvGrpSpPr>
          <xdr:grpSpPr>
            <a:xfrm>
              <a:off x="7128936" y="13235433"/>
              <a:ext cx="3366557" cy="438014"/>
              <a:chOff x="19737656" y="6766285"/>
              <a:chExt cx="2878666" cy="508000"/>
            </a:xfrm>
          </xdr:grpSpPr>
          <xdr:sp macro="" textlink="">
            <xdr:nvSpPr>
              <xdr:cNvPr id="52" name="Avrundet rektangel 40">
                <a:hlinkClick xmlns:r="http://schemas.openxmlformats.org/officeDocument/2006/relationships" r:id="rId27"/>
                <a:extLst>
                  <a:ext uri="{FF2B5EF4-FFF2-40B4-BE49-F238E27FC236}">
                    <a16:creationId xmlns:a16="http://schemas.microsoft.com/office/drawing/2014/main" id="{F9DFF98B-CC33-9306-90E3-785E24FFECD9}"/>
                  </a:ext>
                </a:extLst>
              </xdr:cNvPr>
              <xdr:cNvSpPr>
                <a:spLocks noChangeAspect="1"/>
              </xdr:cNvSpPr>
            </xdr:nvSpPr>
            <xdr:spPr>
              <a:xfrm>
                <a:off x="19737656" y="6766285"/>
                <a:ext cx="2878666" cy="508000"/>
              </a:xfrm>
              <a:prstGeom prst="roundRect">
                <a:avLst>
                  <a:gd name="adj" fmla="val 46506"/>
                </a:avLst>
              </a:prstGeom>
              <a:solidFill>
                <a:srgbClr val="005072"/>
              </a:solidFill>
              <a:ln>
                <a:solidFill>
                  <a:schemeClr val="bg1">
                    <a:alpha val="0"/>
                  </a:schemeClr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bg1"/>
              </a:fontRef>
            </xdr:style>
            <xdr:txBody>
              <a:bodyPr vertOverflow="overflow" horzOverflow="overflow" vert="horz" wrap="square" lIns="274320" tIns="0" rIns="91440" bIns="182880" numCol="1" rtlCol="0" fromWordArt="0" anchor="t" anchorCtr="0">
                <a:prstTxWarp prst="textNoShape">
                  <a:avLst/>
                </a:prstTxWarp>
                <a:noAutofit/>
              </a:bodyPr>
              <a:lstStyle/>
              <a:p>
                <a:pPr rtl="0" fontAlgn="base"/>
                <a:r>
                  <a:rPr lang="nb-NO" sz="2000" b="0" i="0" u="none" baseline="0">
                    <a:solidFill>
                      <a:srgbClr val="FFFFFF"/>
                    </a:solidFill>
                    <a:effectLst/>
                    <a:latin typeface="Source Sans Pro"/>
                    <a:ea typeface="Source Sans Pro"/>
                  </a:rPr>
                  <a:t>Dataunderlag</a:t>
                </a:r>
              </a:p>
            </xdr:txBody>
          </xdr:sp>
          <xdr:pic>
            <xdr:nvPicPr>
              <xdr:cNvPr id="53" name="Grafikk 25">
                <a:extLst>
                  <a:ext uri="{FF2B5EF4-FFF2-40B4-BE49-F238E27FC236}">
                    <a16:creationId xmlns:a16="http://schemas.microsoft.com/office/drawing/2014/main" id="{59753115-DFBC-39C6-088F-5D8692D9015F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>
                <a:extLst>
                  <a:ext uri="{96DAC541-7B7A-43D3-8B79-37D633B846F1}">
                    <asvg:svgBlip xmlns:asvg="http://schemas.microsoft.com/office/drawing/2016/SVG/main" r:embed="rId19"/>
                  </a:ext>
                </a:extLst>
              </a:blip>
              <a:stretch>
                <a:fillRect/>
              </a:stretch>
            </xdr:blipFill>
            <xdr:spPr>
              <a:xfrm>
                <a:off x="22301888" y="6849207"/>
                <a:ext cx="129780" cy="354168"/>
              </a:xfrm>
              <a:prstGeom prst="rect">
                <a:avLst/>
              </a:prstGeom>
            </xdr:spPr>
          </xdr:pic>
        </xdr:grpSp>
        <xdr:pic>
          <xdr:nvPicPr>
            <xdr:cNvPr id="51" name="Grafikk 25">
              <a:extLst>
                <a:ext uri="{FF2B5EF4-FFF2-40B4-BE49-F238E27FC236}">
                  <a16:creationId xmlns:a16="http://schemas.microsoft.com/office/drawing/2014/main" id="{A003365D-8376-8C5D-9F8B-DE915861D13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4">
              <a:extLst>
                <a:ext uri="{96DAC541-7B7A-43D3-8B79-37D633B846F1}">
                  <asvg:svgBlip xmlns:asvg="http://schemas.microsoft.com/office/drawing/2016/SVG/main" r:embed="rId28"/>
                </a:ext>
              </a:extLst>
            </a:blip>
            <a:stretch>
              <a:fillRect/>
            </a:stretch>
          </xdr:blipFill>
          <xdr:spPr>
            <a:xfrm>
              <a:off x="10127766" y="13891488"/>
              <a:ext cx="151776" cy="305375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1</xdr:col>
      <xdr:colOff>0</xdr:colOff>
      <xdr:row>0</xdr:row>
      <xdr:rowOff>281</xdr:rowOff>
    </xdr:from>
    <xdr:to>
      <xdr:col>4</xdr:col>
      <xdr:colOff>99060</xdr:colOff>
      <xdr:row>0</xdr:row>
      <xdr:rowOff>815693</xdr:rowOff>
    </xdr:to>
    <xdr:sp macro="" textlink="">
      <xdr:nvSpPr>
        <xdr:cNvPr id="5" name="TekstSylinder 2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3F1B7FE-408A-4A7E-A8A9-D5FA36E18511}"/>
            </a:ext>
          </a:extLst>
        </xdr:cNvPr>
        <xdr:cNvSpPr txBox="1"/>
      </xdr:nvSpPr>
      <xdr:spPr>
        <a:xfrm>
          <a:off x="1009650" y="0"/>
          <a:ext cx="2295525" cy="8191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800" b="0" i="0" u="none" baseline="0">
              <a:solidFill>
                <a:srgbClr val="F2F2F2"/>
              </a:solidFill>
              <a:latin typeface="Source Sans Pro"/>
              <a:ea typeface="Source Sans Pro"/>
            </a:rPr>
            <a:t>Ditt klimatavtryck</a:t>
          </a:r>
        </a:p>
      </xdr:txBody>
    </xdr:sp>
    <xdr:clientData/>
  </xdr:twoCellAnchor>
  <xdr:twoCellAnchor>
    <xdr:from>
      <xdr:col>3</xdr:col>
      <xdr:colOff>495653</xdr:colOff>
      <xdr:row>0</xdr:row>
      <xdr:rowOff>1270</xdr:rowOff>
    </xdr:from>
    <xdr:to>
      <xdr:col>6</xdr:col>
      <xdr:colOff>737087</xdr:colOff>
      <xdr:row>0</xdr:row>
      <xdr:rowOff>814705</xdr:rowOff>
    </xdr:to>
    <xdr:sp macro="" textlink="">
      <xdr:nvSpPr>
        <xdr:cNvPr id="14" name="TekstSylinder 68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5CDA86E1-9679-42AB-94F2-43CF447F5DCF}"/>
            </a:ext>
          </a:extLst>
        </xdr:cNvPr>
        <xdr:cNvSpPr txBox="1"/>
      </xdr:nvSpPr>
      <xdr:spPr>
        <a:xfrm>
          <a:off x="2971800" y="0"/>
          <a:ext cx="2438400" cy="809625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800" b="0" i="0" u="none" baseline="0">
              <a:solidFill>
                <a:srgbClr val="FFFFFF"/>
              </a:solidFill>
              <a:latin typeface="Source Sans Pro"/>
              <a:ea typeface="Source Sans Pro"/>
            </a:rPr>
            <a:t>Klimatåtgärd</a:t>
          </a:r>
        </a:p>
      </xdr:txBody>
    </xdr:sp>
    <xdr:clientData/>
  </xdr:twoCellAnchor>
  <xdr:twoCellAnchor>
    <xdr:from>
      <xdr:col>6</xdr:col>
      <xdr:colOff>402160</xdr:colOff>
      <xdr:row>0</xdr:row>
      <xdr:rowOff>0</xdr:rowOff>
    </xdr:from>
    <xdr:to>
      <xdr:col>8</xdr:col>
      <xdr:colOff>817994</xdr:colOff>
      <xdr:row>0</xdr:row>
      <xdr:rowOff>815975</xdr:rowOff>
    </xdr:to>
    <xdr:sp macro="" textlink="">
      <xdr:nvSpPr>
        <xdr:cNvPr id="18" name="TekstSylinder 2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616AD596-F8F6-4BE1-B329-AEC545772786}"/>
            </a:ext>
          </a:extLst>
        </xdr:cNvPr>
        <xdr:cNvSpPr txBox="1"/>
      </xdr:nvSpPr>
      <xdr:spPr>
        <a:xfrm>
          <a:off x="5076825" y="0"/>
          <a:ext cx="1800225" cy="8191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nb-NO" sz="1800" b="0" i="0" u="none" baseline="0">
              <a:solidFill>
                <a:srgbClr val="F2F2F2"/>
              </a:solidFill>
              <a:latin typeface="Source Sans Pro"/>
              <a:ea typeface="Source Sans Pro"/>
            </a:rPr>
            <a:t>Inköp och effekt</a:t>
          </a:r>
          <a:endParaRPr lang="nb-NO" sz="1800" b="0">
            <a:solidFill>
              <a:schemeClr val="bg1">
                <a:lumMod val="95000"/>
              </a:schemeClr>
            </a:solidFill>
          </a:endParaRPr>
        </a:p>
      </xdr:txBody>
    </xdr:sp>
    <xdr:clientData/>
  </xdr:twoCellAnchor>
  <xdr:twoCellAnchor>
    <xdr:from>
      <xdr:col>8</xdr:col>
      <xdr:colOff>483066</xdr:colOff>
      <xdr:row>0</xdr:row>
      <xdr:rowOff>0</xdr:rowOff>
    </xdr:from>
    <xdr:to>
      <xdr:col>11</xdr:col>
      <xdr:colOff>641973</xdr:colOff>
      <xdr:row>0</xdr:row>
      <xdr:rowOff>815975</xdr:rowOff>
    </xdr:to>
    <xdr:sp macro="" textlink="">
      <xdr:nvSpPr>
        <xdr:cNvPr id="19" name="TekstSylinder 27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998025D9-4CA1-4940-A034-3A21198A031C}"/>
            </a:ext>
          </a:extLst>
        </xdr:cNvPr>
        <xdr:cNvSpPr txBox="1"/>
      </xdr:nvSpPr>
      <xdr:spPr>
        <a:xfrm>
          <a:off x="6629400" y="0"/>
          <a:ext cx="2362200" cy="8191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nb-NO" sz="1800" b="0" i="0" u="none" baseline="0">
              <a:solidFill>
                <a:srgbClr val="F2F2F2"/>
              </a:solidFill>
              <a:latin typeface="Source Sans Pro"/>
              <a:ea typeface="Source Sans Pro"/>
            </a:rPr>
            <a:t>Dataunderlag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1143000</xdr:colOff>
      <xdr:row>19</xdr:row>
      <xdr:rowOff>63500</xdr:rowOff>
    </xdr:from>
    <xdr:to>
      <xdr:col>4</xdr:col>
      <xdr:colOff>1398463</xdr:colOff>
      <xdr:row>20</xdr:row>
      <xdr:rowOff>2899128</xdr:rowOff>
    </xdr:to>
    <xdr:sp macro="" textlink="">
      <xdr:nvSpPr>
        <xdr:cNvPr id="59" name="Avrundet rektangel 40">
          <a:extLst>
            <a:ext uri="{FF2B5EF4-FFF2-40B4-BE49-F238E27FC236}">
              <a16:creationId xmlns:a16="http://schemas.microsoft.com/office/drawing/2014/main" id="{65D30164-CAB8-4626-90F6-710D44E83C63}"/>
            </a:ext>
          </a:extLst>
        </xdr:cNvPr>
        <xdr:cNvSpPr/>
      </xdr:nvSpPr>
      <xdr:spPr>
        <a:xfrm>
          <a:off x="1009650" y="4657725"/>
          <a:ext cx="10829925" cy="3800475"/>
        </a:xfrm>
        <a:prstGeom prst="roundRect">
          <a:avLst>
            <a:gd name="adj" fmla="val 7730"/>
          </a:avLst>
        </a:prstGeom>
        <a:solidFill>
          <a:schemeClr val="bg1">
            <a:lumMod val="85000"/>
            <a:alpha val="27000"/>
          </a:schemeClr>
        </a:solidFill>
        <a:ln>
          <a:solidFill>
            <a:schemeClr val="bg2">
              <a:lumMod val="50000"/>
              <a:alpha val="7351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365760" tIns="731520" rIns="91440" bIns="45720" numCol="1" rtlCol="0" fromWordArt="0" anchor="t" anchorCtr="0">
          <a:prstTxWarp prst="textNoShape">
            <a:avLst/>
          </a:prstTxWarp>
          <a:noAutofit/>
        </a:bodyPr>
        <a:lstStyle/>
        <a:p>
          <a:pPr rtl="0" fontAlgn="base"/>
          <a:endParaRPr lang="nb-NO" sz="2400" b="0" i="0" u="none" baseline="0">
            <a:solidFill>
              <a:schemeClr val="tx2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959035</xdr:colOff>
      <xdr:row>67</xdr:row>
      <xdr:rowOff>141070</xdr:rowOff>
    </xdr:from>
    <xdr:to>
      <xdr:col>8</xdr:col>
      <xdr:colOff>792480</xdr:colOff>
      <xdr:row>88</xdr:row>
      <xdr:rowOff>1517650</xdr:rowOff>
    </xdr:to>
    <xdr:sp macro="" textlink="">
      <xdr:nvSpPr>
        <xdr:cNvPr id="2" name="Avrundet rektangel 31">
          <a:extLst>
            <a:ext uri="{FF2B5EF4-FFF2-40B4-BE49-F238E27FC236}">
              <a16:creationId xmlns:a16="http://schemas.microsoft.com/office/drawing/2014/main" id="{B747D1C3-667A-9040-B3CE-4C440B56AC48}"/>
            </a:ext>
          </a:extLst>
        </xdr:cNvPr>
        <xdr:cNvSpPr/>
      </xdr:nvSpPr>
      <xdr:spPr>
        <a:xfrm>
          <a:off x="962025" y="27412950"/>
          <a:ext cx="22650450" cy="7048500"/>
        </a:xfrm>
        <a:prstGeom prst="roundRect">
          <a:avLst>
            <a:gd name="adj" fmla="val 8145"/>
          </a:avLst>
        </a:prstGeom>
        <a:solidFill>
          <a:srgbClr val="E5F7F2">
            <a:alpha val="3000"/>
          </a:srgbClr>
        </a:solidFill>
        <a:ln>
          <a:solidFill>
            <a:schemeClr val="bg1">
              <a:alpha val="4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ctr"/>
          <a:endParaRPr lang="nb-NO" sz="2000" b="1" dirty="0" err="1"/>
        </a:p>
      </xdr:txBody>
    </xdr:sp>
    <xdr:clientData/>
  </xdr:twoCellAnchor>
  <xdr:twoCellAnchor>
    <xdr:from>
      <xdr:col>0</xdr:col>
      <xdr:colOff>1127125</xdr:colOff>
      <xdr:row>6</xdr:row>
      <xdr:rowOff>133350</xdr:rowOff>
    </xdr:from>
    <xdr:to>
      <xdr:col>15</xdr:col>
      <xdr:colOff>1317625</xdr:colOff>
      <xdr:row>11</xdr:row>
      <xdr:rowOff>121596</xdr:rowOff>
    </xdr:to>
    <xdr:sp macro="" textlink="">
      <xdr:nvSpPr>
        <xdr:cNvPr id="3" name="TekstSylinder 2">
          <a:extLst>
            <a:ext uri="{FF2B5EF4-FFF2-40B4-BE49-F238E27FC236}">
              <a16:creationId xmlns:a16="http://schemas.microsoft.com/office/drawing/2014/main" id="{6EA8FDBA-91E1-C748-AE01-85AF8D53E4FA}"/>
            </a:ext>
          </a:extLst>
        </xdr:cNvPr>
        <xdr:cNvSpPr txBox="1"/>
      </xdr:nvSpPr>
      <xdr:spPr>
        <a:xfrm>
          <a:off x="1009650" y="1914525"/>
          <a:ext cx="34442400" cy="94297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4800" b="1" i="0" u="none" baseline="0">
              <a:solidFill>
                <a:srgbClr val="00446D"/>
              </a:solidFill>
              <a:latin typeface="Source Sans Pro"/>
              <a:ea typeface="Source Sans Pro"/>
            </a:rPr>
            <a:t>Ditt klimatavtryck</a:t>
          </a:r>
        </a:p>
      </xdr:txBody>
    </xdr:sp>
    <xdr:clientData/>
  </xdr:twoCellAnchor>
  <xdr:twoCellAnchor>
    <xdr:from>
      <xdr:col>0</xdr:col>
      <xdr:colOff>1127125</xdr:colOff>
      <xdr:row>4</xdr:row>
      <xdr:rowOff>173355</xdr:rowOff>
    </xdr:from>
    <xdr:to>
      <xdr:col>15</xdr:col>
      <xdr:colOff>1223645</xdr:colOff>
      <xdr:row>8</xdr:row>
      <xdr:rowOff>149225</xdr:rowOff>
    </xdr:to>
    <xdr:sp macro="" textlink="">
      <xdr:nvSpPr>
        <xdr:cNvPr id="4" name="TekstSylinder 3">
          <a:extLst>
            <a:ext uri="{FF2B5EF4-FFF2-40B4-BE49-F238E27FC236}">
              <a16:creationId xmlns:a16="http://schemas.microsoft.com/office/drawing/2014/main" id="{5C796D40-E72F-6C4C-BA8B-8E020B42A30A}"/>
            </a:ext>
          </a:extLst>
        </xdr:cNvPr>
        <xdr:cNvSpPr txBox="1"/>
      </xdr:nvSpPr>
      <xdr:spPr>
        <a:xfrm>
          <a:off x="1009650" y="1571625"/>
          <a:ext cx="34347150" cy="73342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000" b="0" i="0" u="none" baseline="0">
              <a:solidFill>
                <a:srgbClr val="00446D"/>
              </a:solidFill>
              <a:latin typeface="Source Sans Pro"/>
              <a:ea typeface="Source Sans Pro"/>
            </a:rPr>
            <a:t>Effektkalkylator för möbler</a:t>
          </a:r>
        </a:p>
      </xdr:txBody>
    </xdr:sp>
    <xdr:clientData/>
  </xdr:twoCellAnchor>
  <xdr:twoCellAnchor>
    <xdr:from>
      <xdr:col>0</xdr:col>
      <xdr:colOff>1127125</xdr:colOff>
      <xdr:row>11</xdr:row>
      <xdr:rowOff>12769</xdr:rowOff>
    </xdr:from>
    <xdr:to>
      <xdr:col>15</xdr:col>
      <xdr:colOff>1317625</xdr:colOff>
      <xdr:row>14</xdr:row>
      <xdr:rowOff>171519</xdr:rowOff>
    </xdr:to>
    <xdr:sp macro="" textlink="">
      <xdr:nvSpPr>
        <xdr:cNvPr id="5" name="TekstSylinder 4">
          <a:extLst>
            <a:ext uri="{FF2B5EF4-FFF2-40B4-BE49-F238E27FC236}">
              <a16:creationId xmlns:a16="http://schemas.microsoft.com/office/drawing/2014/main" id="{2715130E-35C7-D845-84D2-922D92B701A8}"/>
            </a:ext>
          </a:extLst>
        </xdr:cNvPr>
        <xdr:cNvSpPr txBox="1"/>
      </xdr:nvSpPr>
      <xdr:spPr>
        <a:xfrm>
          <a:off x="1009650" y="2743200"/>
          <a:ext cx="34442400" cy="73342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400" b="0" i="0" u="none" baseline="0">
              <a:solidFill>
                <a:srgbClr val="00446D"/>
              </a:solidFill>
              <a:latin typeface="Source Sans Pro"/>
              <a:ea typeface="Source Sans Pro"/>
            </a:rPr>
            <a:t>Få en enkel översikt över klimatavtrycket från möbler i din verksamhet. </a:t>
          </a:r>
          <a:endParaRPr lang="nb-NO" sz="2400" b="0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1</xdr:col>
      <xdr:colOff>709097</xdr:colOff>
      <xdr:row>38</xdr:row>
      <xdr:rowOff>781659</xdr:rowOff>
    </xdr:from>
    <xdr:to>
      <xdr:col>5</xdr:col>
      <xdr:colOff>1500162</xdr:colOff>
      <xdr:row>38</xdr:row>
      <xdr:rowOff>1535288</xdr:rowOff>
    </xdr:to>
    <xdr:sp macro="" textlink="" fLocksText="0">
      <xdr:nvSpPr>
        <xdr:cNvPr id="70" name="TekstSylinder 27">
          <a:extLst>
            <a:ext uri="{FF2B5EF4-FFF2-40B4-BE49-F238E27FC236}">
              <a16:creationId xmlns:a16="http://schemas.microsoft.com/office/drawing/2014/main" id="{1890BDBB-F039-ED4B-978D-F3AD0366A9A1}"/>
            </a:ext>
          </a:extLst>
        </xdr:cNvPr>
        <xdr:cNvSpPr txBox="1"/>
      </xdr:nvSpPr>
      <xdr:spPr>
        <a:xfrm>
          <a:off x="1714500" y="19230975"/>
          <a:ext cx="14525625" cy="752475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4000" b="1" i="0" u="none" baseline="0">
              <a:solidFill>
                <a:srgbClr val="FFFFFF"/>
              </a:solidFill>
              <a:latin typeface="Source Sans Pro"/>
              <a:ea typeface="Source Sans Pro"/>
            </a:rPr>
            <a:t>Få en översikt över klimatavtryck och kostnader </a:t>
          </a:r>
        </a:p>
      </xdr:txBody>
    </xdr:sp>
    <xdr:clientData/>
  </xdr:twoCellAnchor>
  <xdr:twoCellAnchor>
    <xdr:from>
      <xdr:col>0</xdr:col>
      <xdr:colOff>959035</xdr:colOff>
      <xdr:row>44</xdr:row>
      <xdr:rowOff>38096</xdr:rowOff>
    </xdr:from>
    <xdr:to>
      <xdr:col>8</xdr:col>
      <xdr:colOff>822960</xdr:colOff>
      <xdr:row>67</xdr:row>
      <xdr:rowOff>76192</xdr:rowOff>
    </xdr:to>
    <xdr:grpSp>
      <xdr:nvGrpSpPr>
        <xdr:cNvPr id="10" name="Gruppe 32">
          <a:extLst>
            <a:ext uri="{FF2B5EF4-FFF2-40B4-BE49-F238E27FC236}">
              <a16:creationId xmlns:a16="http://schemas.microsoft.com/office/drawing/2014/main" id="{DAEB4DDD-7A94-E94F-BD03-FBDCEC449016}"/>
            </a:ext>
          </a:extLst>
        </xdr:cNvPr>
        <xdr:cNvGrpSpPr>
          <a:grpSpLocks/>
        </xdr:cNvGrpSpPr>
      </xdr:nvGrpSpPr>
      <xdr:grpSpPr>
        <a:xfrm>
          <a:off x="959035" y="22736171"/>
          <a:ext cx="25552850" cy="4200521"/>
          <a:chOff x="1426805" y="16872452"/>
          <a:chExt cx="9289332" cy="5348678"/>
        </a:xfrm>
      </xdr:grpSpPr>
      <xdr:sp macro="" textlink="">
        <xdr:nvSpPr>
          <xdr:cNvPr id="11" name="Avrundet rektangel 31">
            <a:extLst>
              <a:ext uri="{FF2B5EF4-FFF2-40B4-BE49-F238E27FC236}">
                <a16:creationId xmlns:a16="http://schemas.microsoft.com/office/drawing/2014/main" id="{006FFEBC-D254-95DF-C07B-6A6BC580BFF0}"/>
              </a:ext>
            </a:extLst>
          </xdr:cNvPr>
          <xdr:cNvSpPr/>
        </xdr:nvSpPr>
        <xdr:spPr>
          <a:xfrm>
            <a:off x="1426805" y="16886770"/>
            <a:ext cx="9289332" cy="5069844"/>
          </a:xfrm>
          <a:prstGeom prst="roundRect">
            <a:avLst>
              <a:gd name="adj" fmla="val 8145"/>
            </a:avLst>
          </a:prstGeom>
          <a:solidFill>
            <a:srgbClr val="E5F7F2">
              <a:alpha val="3000"/>
            </a:srgbClr>
          </a:solidFill>
          <a:ln>
            <a:solidFill>
              <a:schemeClr val="bg1">
                <a:alpha val="4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9144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  <xdr:graphicFrame macro="">
        <xdr:nvGraphicFramePr>
          <xdr:cNvPr id="12" name="Chart 1">
            <a:extLst>
              <a:ext uri="{FF2B5EF4-FFF2-40B4-BE49-F238E27FC236}">
                <a16:creationId xmlns:a16="http://schemas.microsoft.com/office/drawing/2014/main" id="{A274980E-AFA6-CC98-3EEF-5BA2D8E67C8F}"/>
              </a:ext>
            </a:extLst>
          </xdr:cNvPr>
          <xdr:cNvGraphicFramePr/>
        </xdr:nvGraphicFramePr>
        <xdr:xfrm>
          <a:off x="1596387" y="16872452"/>
          <a:ext cx="9004786" cy="534867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</xdr:grpSp>
    <xdr:clientData/>
  </xdr:twoCellAnchor>
  <xdr:twoCellAnchor>
    <xdr:from>
      <xdr:col>0</xdr:col>
      <xdr:colOff>1292844</xdr:colOff>
      <xdr:row>72</xdr:row>
      <xdr:rowOff>100571</xdr:rowOff>
    </xdr:from>
    <xdr:to>
      <xdr:col>5</xdr:col>
      <xdr:colOff>1822450</xdr:colOff>
      <xdr:row>77</xdr:row>
      <xdr:rowOff>22345</xdr:rowOff>
    </xdr:to>
    <xdr:sp macro="" textlink="" fLocksText="0">
      <xdr:nvSpPr>
        <xdr:cNvPr id="13" name="Avrundet rektangel 28">
          <a:extLst>
            <a:ext uri="{FF2B5EF4-FFF2-40B4-BE49-F238E27FC236}">
              <a16:creationId xmlns:a16="http://schemas.microsoft.com/office/drawing/2014/main" id="{A41BFC0F-93EF-894A-8149-8804500674F1}"/>
            </a:ext>
          </a:extLst>
        </xdr:cNvPr>
        <xdr:cNvSpPr/>
      </xdr:nvSpPr>
      <xdr:spPr>
        <a:xfrm>
          <a:off x="1009650" y="28327350"/>
          <a:ext cx="15554325" cy="876300"/>
        </a:xfrm>
        <a:prstGeom prst="roundRect">
          <a:avLst>
            <a:gd name="adj" fmla="val 22599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365760" tIns="182880" rIns="91440" bIns="45720" numCol="1" rtlCol="0" fromWordArt="0" anchor="t" anchorCtr="0">
          <a:prstTxWarp prst="textNoShape">
            <a:avLst/>
          </a:prstTxWarp>
          <a:noAutofit/>
        </a:bodyPr>
        <a:lstStyle/>
        <a:p>
          <a:pPr algn="l"/>
          <a:r>
            <a:rPr lang="nb-NO" sz="2000" b="0" i="0" u="none" baseline="0" dirty="0" err="1">
              <a:solidFill>
                <a:srgbClr val="FFFFFF"/>
              </a:solidFill>
              <a:latin typeface="Source Sans Pro"/>
              <a:ea typeface="Source Sans Pro"/>
            </a:rPr>
            <a:t>Dessa nyckeltal är exempel på indikatorer som kan användas för att följa utvecklingen av möblernas avtryck över tid. När nyckeltalen går ner är klimatavtrycket vanligtvis också på väg ner.</a:t>
          </a:r>
        </a:p>
      </xdr:txBody>
    </xdr:sp>
    <xdr:clientData/>
  </xdr:twoCellAnchor>
  <xdr:twoCellAnchor>
    <xdr:from>
      <xdr:col>2</xdr:col>
      <xdr:colOff>1113379</xdr:colOff>
      <xdr:row>87</xdr:row>
      <xdr:rowOff>1242567</xdr:rowOff>
    </xdr:from>
    <xdr:to>
      <xdr:col>4</xdr:col>
      <xdr:colOff>1450970</xdr:colOff>
      <xdr:row>88</xdr:row>
      <xdr:rowOff>1238983</xdr:rowOff>
    </xdr:to>
    <xdr:grpSp>
      <xdr:nvGrpSpPr>
        <xdr:cNvPr id="14" name="Gruppe 14">
          <a:extLst>
            <a:ext uri="{FF2B5EF4-FFF2-40B4-BE49-F238E27FC236}">
              <a16:creationId xmlns:a16="http://schemas.microsoft.com/office/drawing/2014/main" id="{91FB4445-A7D8-814B-961C-C711142F1FCE}"/>
            </a:ext>
          </a:extLst>
        </xdr:cNvPr>
        <xdr:cNvGrpSpPr>
          <a:grpSpLocks/>
        </xdr:cNvGrpSpPr>
      </xdr:nvGrpSpPr>
      <xdr:grpSpPr>
        <a:xfrm>
          <a:off x="5923504" y="31722567"/>
          <a:ext cx="6919366" cy="1853791"/>
          <a:chOff x="5052682" y="24164185"/>
          <a:chExt cx="3955796" cy="1988246"/>
        </a:xfrm>
      </xdr:grpSpPr>
      <xdr:sp macro="" textlink="">
        <xdr:nvSpPr>
          <xdr:cNvPr id="15" name="Avrundet rektangel 33">
            <a:extLst>
              <a:ext uri="{FF2B5EF4-FFF2-40B4-BE49-F238E27FC236}">
                <a16:creationId xmlns:a16="http://schemas.microsoft.com/office/drawing/2014/main" id="{E6BFCBBF-9086-C471-F83E-0E59CF1290DC}"/>
              </a:ext>
            </a:extLst>
          </xdr:cNvPr>
          <xdr:cNvSpPr/>
        </xdr:nvSpPr>
        <xdr:spPr>
          <a:xfrm>
            <a:off x="5052684" y="24164185"/>
            <a:ext cx="3110999" cy="1564332"/>
          </a:xfrm>
          <a:prstGeom prst="roundRect">
            <a:avLst>
              <a:gd name="adj" fmla="val 18852"/>
            </a:avLst>
          </a:prstGeom>
          <a:solidFill>
            <a:schemeClr val="bg1">
              <a:alpha val="3000"/>
            </a:schemeClr>
          </a:solidFill>
          <a:ln>
            <a:solidFill>
              <a:schemeClr val="bg1">
                <a:alpha val="8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274320" tIns="274320" rIns="91440" bIns="45720" numCol="1" rtlCol="0" fromWordArt="0" anchor="t" anchorCtr="0">
            <a:prstTxWarp prst="textNoShape">
              <a:avLst/>
            </a:prstTxWarp>
            <a:noAutofit/>
          </a:bodyPr>
          <a:lstStyle/>
          <a:p>
            <a:pPr algn="l"/>
            <a:r>
              <a:rPr lang="nb-NO" sz="1600" b="0" i="0" u="none" baseline="0" dirty="0" err="1">
                <a:solidFill>
                  <a:srgbClr val="B6E3FF"/>
                </a:solidFill>
                <a:latin typeface="Source Sans Pro"/>
                <a:ea typeface="Source Sans Pro"/>
              </a:rPr>
              <a:t>Beräknade kostnader för möbler per år</a:t>
            </a:r>
            <a:endParaRPr lang="nb-NO" sz="1600" b="0" dirty="0" err="1">
              <a:solidFill>
                <a:schemeClr val="accent6">
                  <a:lumMod val="20000"/>
                  <a:lumOff val="80000"/>
                </a:schemeClr>
              </a:solidFill>
            </a:endParaRPr>
          </a:p>
        </xdr:txBody>
      </xdr:sp>
      <xdr:sp macro="" textlink="$C$108">
        <xdr:nvSpPr>
          <xdr:cNvPr id="16" name="TekstSylinder 38">
            <a:extLst>
              <a:ext uri="{FF2B5EF4-FFF2-40B4-BE49-F238E27FC236}">
                <a16:creationId xmlns:a16="http://schemas.microsoft.com/office/drawing/2014/main" id="{75119415-DADA-C81F-1AE5-826F428E9614}"/>
              </a:ext>
            </a:extLst>
          </xdr:cNvPr>
          <xdr:cNvSpPr txBox="1"/>
        </xdr:nvSpPr>
        <xdr:spPr>
          <a:xfrm>
            <a:off x="5052682" y="24794524"/>
            <a:ext cx="3955796" cy="135790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tx1"/>
          </a:fontRef>
        </xdr:style>
        <xdr:txBody>
          <a:bodyPr vertOverflow="clip" horzOverflow="clip" wrap="square" lIns="365760" tIns="45720" rIns="91440" bIns="45720" rtlCol="0" anchor="t"/>
          <a:lstStyle/>
          <a:p>
            <a:pPr algn="l"/>
            <a:fld id="{B9524C2C-4BEE-4E75-81A2-FF4D870FDF22}" type="TxLink">
              <a:rPr lang="en-US" sz="4400" b="1" i="0" u="none" baseline="0">
                <a:solidFill>
                  <a:srgbClr val="FFFFFF"/>
                </a:solidFill>
                <a:latin typeface="Source Sans Pro"/>
                <a:ea typeface="Source Sans Pro"/>
              </a:rPr>
              <a:pPr algn="l"/>
              <a:t>0 NOK</a:t>
            </a:fld>
            <a:endParaRPr lang="nb-NO" sz="44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4</xdr:col>
      <xdr:colOff>621249</xdr:colOff>
      <xdr:row>87</xdr:row>
      <xdr:rowOff>1239482</xdr:rowOff>
    </xdr:from>
    <xdr:to>
      <xdr:col>5</xdr:col>
      <xdr:colOff>3604260</xdr:colOff>
      <xdr:row>88</xdr:row>
      <xdr:rowOff>1242069</xdr:rowOff>
    </xdr:to>
    <xdr:grpSp>
      <xdr:nvGrpSpPr>
        <xdr:cNvPr id="17" name="Gruppe 45">
          <a:extLst>
            <a:ext uri="{FF2B5EF4-FFF2-40B4-BE49-F238E27FC236}">
              <a16:creationId xmlns:a16="http://schemas.microsoft.com/office/drawing/2014/main" id="{2816DA10-0E9C-B840-A45E-BD4CB22A503C}"/>
            </a:ext>
          </a:extLst>
        </xdr:cNvPr>
        <xdr:cNvGrpSpPr>
          <a:grpSpLocks/>
        </xdr:cNvGrpSpPr>
      </xdr:nvGrpSpPr>
      <xdr:grpSpPr>
        <a:xfrm>
          <a:off x="12013149" y="31719482"/>
          <a:ext cx="8317011" cy="1859962"/>
          <a:chOff x="14757739" y="15384668"/>
          <a:chExt cx="3757341" cy="1134325"/>
        </a:xfrm>
      </xdr:grpSpPr>
      <xdr:sp macro="" textlink="">
        <xdr:nvSpPr>
          <xdr:cNvPr id="18" name="Avrundet rektangel 46">
            <a:extLst>
              <a:ext uri="{FF2B5EF4-FFF2-40B4-BE49-F238E27FC236}">
                <a16:creationId xmlns:a16="http://schemas.microsoft.com/office/drawing/2014/main" id="{FA631709-9C64-F229-57DE-A76ABC9F00BC}"/>
              </a:ext>
            </a:extLst>
          </xdr:cNvPr>
          <xdr:cNvSpPr/>
        </xdr:nvSpPr>
        <xdr:spPr>
          <a:xfrm>
            <a:off x="14757739" y="15384668"/>
            <a:ext cx="3517899" cy="892469"/>
          </a:xfrm>
          <a:prstGeom prst="roundRect">
            <a:avLst>
              <a:gd name="adj" fmla="val 18852"/>
            </a:avLst>
          </a:prstGeom>
          <a:solidFill>
            <a:schemeClr val="bg1">
              <a:alpha val="3000"/>
            </a:schemeClr>
          </a:solidFill>
          <a:ln>
            <a:solidFill>
              <a:schemeClr val="bg1">
                <a:alpha val="8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274320" tIns="274320" rIns="91440" bIns="45720" numCol="1" rtlCol="0" fromWordArt="0" anchor="t" anchorCtr="0">
            <a:prstTxWarp prst="textNoShape">
              <a:avLst/>
            </a:prstTxWarp>
            <a:noAutofit/>
          </a:bodyPr>
          <a:lstStyle/>
          <a:p>
            <a:pPr algn="l"/>
            <a:r>
              <a:rPr lang="nb-NO" sz="1600" b="0" i="0" u="none" baseline="0" dirty="0" err="1">
                <a:solidFill>
                  <a:srgbClr val="B6E3FF"/>
                </a:solidFill>
                <a:latin typeface="Source Sans Pro"/>
                <a:ea typeface="Source Sans Pro"/>
              </a:rPr>
              <a:t>Avtryck från möbler, per anställd per år</a:t>
            </a:r>
          </a:p>
        </xdr:txBody>
      </xdr:sp>
      <xdr:sp macro="" textlink="$C$109">
        <xdr:nvSpPr>
          <xdr:cNvPr id="19" name="TekstSylinder 47">
            <a:extLst>
              <a:ext uri="{FF2B5EF4-FFF2-40B4-BE49-F238E27FC236}">
                <a16:creationId xmlns:a16="http://schemas.microsoft.com/office/drawing/2014/main" id="{A31129D6-DDE5-6E06-3777-ED5770323D1F}"/>
              </a:ext>
            </a:extLst>
          </xdr:cNvPr>
          <xdr:cNvSpPr txBox="1"/>
        </xdr:nvSpPr>
        <xdr:spPr>
          <a:xfrm>
            <a:off x="14768580" y="15744293"/>
            <a:ext cx="3746500" cy="7747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tx1"/>
          </a:fontRef>
        </xdr:style>
        <xdr:txBody>
          <a:bodyPr vertOverflow="clip" horzOverflow="clip" wrap="square" lIns="365760" tIns="45720" rIns="91440" bIns="45720" rtlCol="0" anchor="t"/>
          <a:lstStyle/>
          <a:p>
            <a:pPr algn="l"/>
            <a:fld id="{D163AB25-C57C-4FFC-B673-356100CC29EC}" type="TxLink">
              <a:rPr lang="en-US" sz="4400" b="1" i="0" u="none" baseline="0">
                <a:solidFill>
                  <a:srgbClr val="FFFFFF"/>
                </a:solidFill>
                <a:latin typeface="Source Sans Pro"/>
                <a:ea typeface="Source Sans Pro"/>
              </a:rPr>
              <a:pPr algn="l"/>
              <a:t>#DIV/0!</a:t>
            </a:fld>
            <a:endParaRPr lang="nb-NO" sz="44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0</xdr:col>
      <xdr:colOff>1303130</xdr:colOff>
      <xdr:row>69</xdr:row>
      <xdr:rowOff>56027</xdr:rowOff>
    </xdr:from>
    <xdr:to>
      <xdr:col>7</xdr:col>
      <xdr:colOff>1147216</xdr:colOff>
      <xdr:row>72</xdr:row>
      <xdr:rowOff>150556</xdr:rowOff>
    </xdr:to>
    <xdr:sp macro="" textlink="">
      <xdr:nvSpPr>
        <xdr:cNvPr id="23" name="Avrundet rektangel 53">
          <a:extLst>
            <a:ext uri="{FF2B5EF4-FFF2-40B4-BE49-F238E27FC236}">
              <a16:creationId xmlns:a16="http://schemas.microsoft.com/office/drawing/2014/main" id="{F3FF02EB-0D58-A44D-A873-C53030DDB173}"/>
            </a:ext>
          </a:extLst>
        </xdr:cNvPr>
        <xdr:cNvSpPr/>
      </xdr:nvSpPr>
      <xdr:spPr>
        <a:xfrm>
          <a:off x="1009650" y="27708225"/>
          <a:ext cx="21297900" cy="666750"/>
        </a:xfrm>
        <a:prstGeom prst="roundRect">
          <a:avLst>
            <a:gd name="adj" fmla="val 22599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365760" tIns="182880" rIns="91440" bIns="45720" numCol="1" rtlCol="0" fromWordArt="0" anchor="t" anchorCtr="0">
          <a:prstTxWarp prst="textNoShape">
            <a:avLst/>
          </a:prstTxWarp>
          <a:noAutofit/>
        </a:bodyPr>
        <a:lstStyle/>
        <a:p>
          <a:pPr algn="l"/>
          <a:r>
            <a:rPr lang="nb-NO" sz="2800" b="1" i="0" u="none" baseline="0" dirty="0" err="1">
              <a:solidFill>
                <a:srgbClr val="FFFFFF"/>
              </a:solidFill>
              <a:latin typeface="Source Sans Pro"/>
              <a:ea typeface="Source Sans Pro"/>
            </a:rPr>
            <a:t>Indikatorer</a:t>
          </a:r>
          <a:endParaRPr lang="nb-NO" sz="2400" b="1" dirty="0" err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30917</xdr:colOff>
      <xdr:row>38</xdr:row>
      <xdr:rowOff>1676951</xdr:rowOff>
    </xdr:from>
    <xdr:to>
      <xdr:col>4</xdr:col>
      <xdr:colOff>3695700</xdr:colOff>
      <xdr:row>39</xdr:row>
      <xdr:rowOff>344028</xdr:rowOff>
    </xdr:to>
    <xdr:sp macro="" textlink="" fLocksText="0">
      <xdr:nvSpPr>
        <xdr:cNvPr id="75" name="TekstSylinder 54">
          <a:extLst>
            <a:ext uri="{FF2B5EF4-FFF2-40B4-BE49-F238E27FC236}">
              <a16:creationId xmlns:a16="http://schemas.microsoft.com/office/drawing/2014/main" id="{4023E1D3-7FBF-334D-A956-6337BBFF2DF7}"/>
            </a:ext>
          </a:extLst>
        </xdr:cNvPr>
        <xdr:cNvSpPr txBox="1"/>
      </xdr:nvSpPr>
      <xdr:spPr>
        <a:xfrm>
          <a:off x="1038225" y="20126325"/>
          <a:ext cx="13096875" cy="129540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000" b="0" i="0" u="none" baseline="0">
              <a:solidFill>
                <a:srgbClr val="FFFFFF"/>
              </a:solidFill>
              <a:latin typeface="Source Sans Pro"/>
              <a:ea typeface="Source Sans Pro"/>
            </a:rPr>
            <a:t>Välj vilket resultat du vill se i rullgardinsmenyn.</a:t>
          </a:r>
          <a:r>
            <a:rPr lang="nb-NO" sz="2000">
              <a:solidFill>
                <a:schemeClr val="bg1"/>
              </a:solidFill>
            </a:rPr>
            <a:t> </a:t>
          </a:r>
        </a:p>
        <a:p>
          <a:pPr algn="l">
            <a:defRPr lang="nb-NO" sz="2000" b="0" i="0" u="none" baseline="0">
              <a:solidFill>
                <a:srgbClr val="FFFFFF"/>
              </a:solidFill>
              <a:latin typeface="Source Sans Pro"/>
              <a:ea typeface="Source Sans Pro"/>
            </a:defRPr>
          </a:pPr>
          <a:r>
            <a:rPr lang="nb-NO" sz="2000" b="0" i="0" u="none" baseline="0">
              <a:solidFill>
                <a:srgbClr val="FFFFFF"/>
              </a:solidFill>
              <a:latin typeface="Source Sans Pro"/>
              <a:ea typeface="Source Sans Pro"/>
            </a:rPr>
            <a:t>Hämta ut resultatet genom att ta en skärmbild av diagrammet eller skapa ett eget genom att kopiera resultatet från tabellen. </a:t>
          </a:r>
        </a:p>
      </xdr:txBody>
    </xdr:sp>
    <xdr:clientData/>
  </xdr:twoCellAnchor>
  <xdr:twoCellAnchor>
    <xdr:from>
      <xdr:col>1</xdr:col>
      <xdr:colOff>246538</xdr:colOff>
      <xdr:row>87</xdr:row>
      <xdr:rowOff>1228205</xdr:rowOff>
    </xdr:from>
    <xdr:to>
      <xdr:col>2</xdr:col>
      <xdr:colOff>1524000</xdr:colOff>
      <xdr:row>88</xdr:row>
      <xdr:rowOff>1253346</xdr:rowOff>
    </xdr:to>
    <xdr:grpSp>
      <xdr:nvGrpSpPr>
        <xdr:cNvPr id="25" name="Gruppe 10">
          <a:extLst>
            <a:ext uri="{FF2B5EF4-FFF2-40B4-BE49-F238E27FC236}">
              <a16:creationId xmlns:a16="http://schemas.microsoft.com/office/drawing/2014/main" id="{0A3922AB-053A-3D4F-82B7-25AD128296FB}"/>
            </a:ext>
          </a:extLst>
        </xdr:cNvPr>
        <xdr:cNvGrpSpPr>
          <a:grpSpLocks/>
        </xdr:cNvGrpSpPr>
      </xdr:nvGrpSpPr>
      <xdr:grpSpPr>
        <a:xfrm>
          <a:off x="1256188" y="31708205"/>
          <a:ext cx="5077937" cy="1882516"/>
          <a:chOff x="1566194" y="24159352"/>
          <a:chExt cx="3969609" cy="2021147"/>
        </a:xfrm>
      </xdr:grpSpPr>
      <xdr:sp macro="" textlink="">
        <xdr:nvSpPr>
          <xdr:cNvPr id="26" name="Avrundet rektangel 33">
            <a:extLst>
              <a:ext uri="{FF2B5EF4-FFF2-40B4-BE49-F238E27FC236}">
                <a16:creationId xmlns:a16="http://schemas.microsoft.com/office/drawing/2014/main" id="{39A97A7D-969A-33E8-59FB-533AE4410363}"/>
              </a:ext>
            </a:extLst>
          </xdr:cNvPr>
          <xdr:cNvSpPr/>
        </xdr:nvSpPr>
        <xdr:spPr>
          <a:xfrm>
            <a:off x="1566194" y="24159352"/>
            <a:ext cx="3207782" cy="1564390"/>
          </a:xfrm>
          <a:prstGeom prst="roundRect">
            <a:avLst>
              <a:gd name="adj" fmla="val 18852"/>
            </a:avLst>
          </a:prstGeom>
          <a:solidFill>
            <a:schemeClr val="bg1">
              <a:alpha val="3000"/>
            </a:schemeClr>
          </a:solidFill>
          <a:ln>
            <a:solidFill>
              <a:schemeClr val="bg1">
                <a:alpha val="8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274320" tIns="274320" rIns="91440" bIns="45720" numCol="1" rtlCol="0" fromWordArt="0" anchor="t" anchorCtr="0">
            <a:prstTxWarp prst="textNoShape">
              <a:avLst/>
            </a:prstTxWarp>
            <a:noAutofit/>
          </a:bodyPr>
          <a:lstStyle/>
          <a:p>
            <a:pPr algn="l"/>
            <a:r>
              <a:rPr lang="nb-NO" sz="1600" b="0" i="0" u="none" baseline="0" dirty="0" err="1">
                <a:solidFill>
                  <a:srgbClr val="B6E3FF"/>
                </a:solidFill>
                <a:latin typeface="Source Sans Pro"/>
                <a:ea typeface="Source Sans Pro"/>
              </a:rPr>
              <a:t>Avtryck från möbler per anställd</a:t>
            </a:r>
          </a:p>
          <a:p>
            <a:pPr>
              <a:defRPr lang="nb-NO" sz="1600" b="0" baseline="0" dirty="0" err="1">
                <a:solidFill>
                  <a:schemeClr val="accent6">
                    <a:lumMod val="20000"/>
                    <a:lumOff val="80000"/>
                  </a:schemeClr>
                </a:solidFill>
              </a:defRPr>
            </a:pPr>
            <a:endParaRPr/>
          </a:p>
        </xdr:txBody>
      </xdr:sp>
      <xdr:sp macro="" textlink="$C$107">
        <xdr:nvSpPr>
          <xdr:cNvPr id="27" name="TekstSylinder 38">
            <a:extLst>
              <a:ext uri="{FF2B5EF4-FFF2-40B4-BE49-F238E27FC236}">
                <a16:creationId xmlns:a16="http://schemas.microsoft.com/office/drawing/2014/main" id="{C6D5259D-E1C0-BCF0-4264-3D58B0CEDD9A}"/>
              </a:ext>
            </a:extLst>
          </xdr:cNvPr>
          <xdr:cNvSpPr txBox="1"/>
        </xdr:nvSpPr>
        <xdr:spPr>
          <a:xfrm>
            <a:off x="1578175" y="24822387"/>
            <a:ext cx="3957628" cy="135811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tx1"/>
          </a:fontRef>
        </xdr:style>
        <xdr:txBody>
          <a:bodyPr vertOverflow="clip" horzOverflow="clip" wrap="square" lIns="365760" tIns="45720" rIns="91440" bIns="45720" rtlCol="0" anchor="t"/>
          <a:lstStyle/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</a:pPr>
            <a:fld id="{4275E2BF-CDA5-4CF9-B671-A309CB56AC83}" type="TxLink">
              <a:rPr lang="en-US" sz="4000" b="1" i="0" u="none" baseline="0">
                <a:solidFill>
                  <a:srgbClr val="FFFFFF"/>
                </a:solidFill>
                <a:latin typeface="Source Sans Pro"/>
                <a:ea typeface="Source Sans Pro"/>
              </a:rPr>
              <a:pPr marL="0" marR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</a:pPr>
              <a:t>#DIV/0!</a:t>
            </a:fld>
            <a:endParaRPr lang="nb-NO" sz="40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</xdr:col>
      <xdr:colOff>223788</xdr:colOff>
      <xdr:row>45</xdr:row>
      <xdr:rowOff>100016</xdr:rowOff>
    </xdr:from>
    <xdr:to>
      <xdr:col>1</xdr:col>
      <xdr:colOff>1222719</xdr:colOff>
      <xdr:row>51</xdr:row>
      <xdr:rowOff>22841</xdr:rowOff>
    </xdr:to>
    <xdr:pic>
      <xdr:nvPicPr>
        <xdr:cNvPr id="28" name="Grafikk 27">
          <a:extLst>
            <a:ext uri="{FF2B5EF4-FFF2-40B4-BE49-F238E27FC236}">
              <a16:creationId xmlns:a16="http://schemas.microsoft.com/office/drawing/2014/main" id="{1170DE47-94DC-ED44-827B-CF2385BD1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28725" y="23183850"/>
          <a:ext cx="1000125" cy="1066800"/>
        </a:xfrm>
        <a:prstGeom prst="rect">
          <a:avLst/>
        </a:prstGeom>
      </xdr:spPr>
    </xdr:pic>
    <xdr:clientData/>
  </xdr:twoCellAnchor>
  <xdr:twoCellAnchor editAs="oneCell">
    <xdr:from>
      <xdr:col>5</xdr:col>
      <xdr:colOff>890790</xdr:colOff>
      <xdr:row>19</xdr:row>
      <xdr:rowOff>535940</xdr:rowOff>
    </xdr:from>
    <xdr:to>
      <xdr:col>6</xdr:col>
      <xdr:colOff>1349942</xdr:colOff>
      <xdr:row>20</xdr:row>
      <xdr:rowOff>2230120</xdr:rowOff>
    </xdr:to>
    <xdr:pic>
      <xdr:nvPicPr>
        <xdr:cNvPr id="57" name="Grafikk 28">
          <a:extLst>
            <a:ext uri="{FF2B5EF4-FFF2-40B4-BE49-F238E27FC236}">
              <a16:creationId xmlns:a16="http://schemas.microsoft.com/office/drawing/2014/main" id="{02A8D24A-9182-3749-8BE8-A2D24B81E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5640050" y="5124450"/>
          <a:ext cx="5581650" cy="2657475"/>
        </a:xfrm>
        <a:prstGeom prst="rect">
          <a:avLst/>
        </a:prstGeom>
      </xdr:spPr>
    </xdr:pic>
    <xdr:clientData/>
  </xdr:twoCellAnchor>
  <xdr:twoCellAnchor>
    <xdr:from>
      <xdr:col>0</xdr:col>
      <xdr:colOff>1324610</xdr:colOff>
      <xdr:row>88</xdr:row>
      <xdr:rowOff>2294183</xdr:rowOff>
    </xdr:from>
    <xdr:to>
      <xdr:col>5</xdr:col>
      <xdr:colOff>1048875</xdr:colOff>
      <xdr:row>88</xdr:row>
      <xdr:rowOff>2864368</xdr:rowOff>
    </xdr:to>
    <xdr:sp macro="" textlink="">
      <xdr:nvSpPr>
        <xdr:cNvPr id="132" name="TekstSylinder 27">
          <a:extLst>
            <a:ext uri="{FF2B5EF4-FFF2-40B4-BE49-F238E27FC236}">
              <a16:creationId xmlns:a16="http://schemas.microsoft.com/office/drawing/2014/main" id="{09EBC65B-C177-6247-9FF9-9E404F7CF52F}"/>
            </a:ext>
          </a:extLst>
        </xdr:cNvPr>
        <xdr:cNvSpPr txBox="1"/>
      </xdr:nvSpPr>
      <xdr:spPr>
        <a:xfrm>
          <a:off x="1009650" y="35232975"/>
          <a:ext cx="1478280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3200" b="1" i="0" u="none" baseline="0">
              <a:solidFill>
                <a:srgbClr val="FFFFFF"/>
              </a:solidFill>
              <a:latin typeface="Source Sans Pro"/>
              <a:ea typeface="Source Sans Pro"/>
            </a:rPr>
            <a:t>Detaljerade resultat</a:t>
          </a:r>
        </a:p>
      </xdr:txBody>
    </xdr:sp>
    <xdr:clientData/>
  </xdr:twoCellAnchor>
  <xdr:twoCellAnchor>
    <xdr:from>
      <xdr:col>0</xdr:col>
      <xdr:colOff>1297305</xdr:colOff>
      <xdr:row>88</xdr:row>
      <xdr:rowOff>3034030</xdr:rowOff>
    </xdr:from>
    <xdr:to>
      <xdr:col>8</xdr:col>
      <xdr:colOff>685165</xdr:colOff>
      <xdr:row>91</xdr:row>
      <xdr:rowOff>226695</xdr:rowOff>
    </xdr:to>
    <xdr:sp macro="" textlink="">
      <xdr:nvSpPr>
        <xdr:cNvPr id="131" name="TekstSylinder 54">
          <a:extLst>
            <a:ext uri="{FF2B5EF4-FFF2-40B4-BE49-F238E27FC236}">
              <a16:creationId xmlns:a16="http://schemas.microsoft.com/office/drawing/2014/main" id="{9B8F3B6E-1175-7D48-B7EE-8345A2CD79AD}"/>
            </a:ext>
          </a:extLst>
        </xdr:cNvPr>
        <xdr:cNvSpPr txBox="1"/>
      </xdr:nvSpPr>
      <xdr:spPr>
        <a:xfrm>
          <a:off x="1009650" y="35975925"/>
          <a:ext cx="22555200" cy="904875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000" b="0" i="0" u="none" baseline="0">
              <a:solidFill>
                <a:srgbClr val="FFFFFF"/>
              </a:solidFill>
              <a:latin typeface="Source Sans Pro"/>
              <a:ea typeface="Source Sans Pro"/>
            </a:rPr>
            <a:t>Vill du själv ta fram resultatet? Kopiera tabellen nedan och tillämpa resultaten på det sätt du önskar. </a:t>
          </a:r>
          <a:endParaRPr lang="nb-NO" sz="20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668214</xdr:colOff>
      <xdr:row>20</xdr:row>
      <xdr:rowOff>571852</xdr:rowOff>
    </xdr:from>
    <xdr:to>
      <xdr:col>1</xdr:col>
      <xdr:colOff>786261</xdr:colOff>
      <xdr:row>20</xdr:row>
      <xdr:rowOff>1005548</xdr:rowOff>
    </xdr:to>
    <xdr:grpSp>
      <xdr:nvGrpSpPr>
        <xdr:cNvPr id="52" name="Gruppe 51">
          <a:extLst>
            <a:ext uri="{FF2B5EF4-FFF2-40B4-BE49-F238E27FC236}">
              <a16:creationId xmlns:a16="http://schemas.microsoft.com/office/drawing/2014/main" id="{99F4015D-EBBD-D94F-B847-965ACDAEFF73}"/>
            </a:ext>
          </a:extLst>
        </xdr:cNvPr>
        <xdr:cNvGrpSpPr>
          <a:grpSpLocks/>
        </xdr:cNvGrpSpPr>
      </xdr:nvGrpSpPr>
      <xdr:grpSpPr>
        <a:xfrm>
          <a:off x="1677864" y="5972527"/>
          <a:ext cx="118047" cy="433696"/>
          <a:chOff x="15214600" y="4957022"/>
          <a:chExt cx="86528" cy="319358"/>
        </a:xfrm>
        <a:solidFill>
          <a:schemeClr val="bg1">
            <a:lumMod val="85000"/>
          </a:schemeClr>
        </a:solidFill>
      </xdr:grpSpPr>
      <xdr:sp macro="" textlink="">
        <xdr:nvSpPr>
          <xdr:cNvPr id="53" name="Ellipse 52">
            <a:extLst>
              <a:ext uri="{FF2B5EF4-FFF2-40B4-BE49-F238E27FC236}">
                <a16:creationId xmlns:a16="http://schemas.microsoft.com/office/drawing/2014/main" id="{4A2A26C7-AC55-7AC7-CD88-959A6AABA347}"/>
              </a:ext>
            </a:extLst>
          </xdr:cNvPr>
          <xdr:cNvSpPr/>
        </xdr:nvSpPr>
        <xdr:spPr>
          <a:xfrm>
            <a:off x="15218832" y="4957022"/>
            <a:ext cx="82296" cy="84667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9144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  <xdr:sp macro="" textlink="">
        <xdr:nvSpPr>
          <xdr:cNvPr id="54" name="Ellipse 53">
            <a:extLst>
              <a:ext uri="{FF2B5EF4-FFF2-40B4-BE49-F238E27FC236}">
                <a16:creationId xmlns:a16="http://schemas.microsoft.com/office/drawing/2014/main" id="{3504D9E9-AEA1-E07C-D5AB-5D69ECA8CC15}"/>
              </a:ext>
            </a:extLst>
          </xdr:cNvPr>
          <xdr:cNvSpPr/>
        </xdr:nvSpPr>
        <xdr:spPr>
          <a:xfrm>
            <a:off x="15214600" y="5076736"/>
            <a:ext cx="84667" cy="82296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9144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  <xdr:sp macro="" textlink="">
        <xdr:nvSpPr>
          <xdr:cNvPr id="55" name="Ellipse 54">
            <a:extLst>
              <a:ext uri="{FF2B5EF4-FFF2-40B4-BE49-F238E27FC236}">
                <a16:creationId xmlns:a16="http://schemas.microsoft.com/office/drawing/2014/main" id="{242FC467-89E6-5527-D12C-EFF57277E3EF}"/>
              </a:ext>
            </a:extLst>
          </xdr:cNvPr>
          <xdr:cNvSpPr/>
        </xdr:nvSpPr>
        <xdr:spPr>
          <a:xfrm>
            <a:off x="15214600" y="5194084"/>
            <a:ext cx="84667" cy="82296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9144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</xdr:grpSp>
    <xdr:clientData/>
  </xdr:twoCellAnchor>
  <xdr:twoCellAnchor>
    <xdr:from>
      <xdr:col>1</xdr:col>
      <xdr:colOff>479718</xdr:colOff>
      <xdr:row>19</xdr:row>
      <xdr:rowOff>591162</xdr:rowOff>
    </xdr:from>
    <xdr:to>
      <xdr:col>4</xdr:col>
      <xdr:colOff>399838</xdr:colOff>
      <xdr:row>20</xdr:row>
      <xdr:rowOff>783522</xdr:rowOff>
    </xdr:to>
    <xdr:grpSp>
      <xdr:nvGrpSpPr>
        <xdr:cNvPr id="85" name="Gruppe 8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5B2B867-B62C-A5AF-49F5-49DC3EE32BD9}"/>
            </a:ext>
          </a:extLst>
        </xdr:cNvPr>
        <xdr:cNvGrpSpPr>
          <a:grpSpLocks noChangeAspect="1"/>
        </xdr:cNvGrpSpPr>
      </xdr:nvGrpSpPr>
      <xdr:grpSpPr>
        <a:xfrm>
          <a:off x="1489368" y="5029812"/>
          <a:ext cx="10302370" cy="1154385"/>
          <a:chOff x="1606208" y="4951072"/>
          <a:chExt cx="8747255" cy="1149940"/>
        </a:xfrm>
      </xdr:grpSpPr>
      <xdr:sp macro="" textlink="">
        <xdr:nvSpPr>
          <xdr:cNvPr id="50" name="Ellipse 49">
            <a:extLst>
              <a:ext uri="{FF2B5EF4-FFF2-40B4-BE49-F238E27FC236}">
                <a16:creationId xmlns:a16="http://schemas.microsoft.com/office/drawing/2014/main" id="{147C9D5D-37CD-5240-8469-72F50FFB28AF}"/>
              </a:ext>
            </a:extLst>
          </xdr:cNvPr>
          <xdr:cNvSpPr/>
        </xdr:nvSpPr>
        <xdr:spPr>
          <a:xfrm>
            <a:off x="1606208" y="5119773"/>
            <a:ext cx="458288" cy="499313"/>
          </a:xfrm>
          <a:prstGeom prst="ellipse">
            <a:avLst/>
          </a:prstGeom>
          <a:solidFill>
            <a:schemeClr val="accent2"/>
          </a:solidFill>
          <a:ln>
            <a:noFill/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9144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ctr"/>
            <a:r>
              <a:rPr lang="nb-NO" sz="2400" b="0" i="0" u="none" baseline="0" dirty="0" err="1">
                <a:solidFill>
                  <a:srgbClr val="FFFFFF"/>
                </a:solidFill>
                <a:latin typeface="Source Sans Pro"/>
                <a:ea typeface="Source Sans Pro"/>
              </a:rPr>
              <a:t>1</a:t>
            </a:r>
            <a:endParaRPr lang="nb-NO" sz="2000" b="0" dirty="0" err="1">
              <a:solidFill>
                <a:schemeClr val="bg1"/>
              </a:solidFill>
            </a:endParaRPr>
          </a:p>
        </xdr:txBody>
      </xdr:sp>
      <xdr:pic>
        <xdr:nvPicPr>
          <xdr:cNvPr id="77" name="Grafikk 76">
            <a:extLst>
              <a:ext uri="{FF2B5EF4-FFF2-40B4-BE49-F238E27FC236}">
                <a16:creationId xmlns:a16="http://schemas.microsoft.com/office/drawing/2014/main" id="{342D636A-FF71-B442-BA77-F3675BE6301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96DAC541-7B7A-43D3-8B79-37D633B846F1}">
                <asvg:svgBlip xmlns:asvg="http://schemas.microsoft.com/office/drawing/2016/SVG/main" r:embed="rId8"/>
              </a:ext>
            </a:extLst>
          </a:blip>
          <a:stretch>
            <a:fillRect/>
          </a:stretch>
        </xdr:blipFill>
        <xdr:spPr>
          <a:xfrm>
            <a:off x="10121924" y="5324353"/>
            <a:ext cx="231539" cy="403379"/>
          </a:xfrm>
          <a:prstGeom prst="rect">
            <a:avLst/>
          </a:prstGeom>
        </xdr:spPr>
      </xdr:pic>
      <xdr:grpSp>
        <xdr:nvGrpSpPr>
          <xdr:cNvPr id="82" name="Gruppe 81">
            <a:extLst>
              <a:ext uri="{FF2B5EF4-FFF2-40B4-BE49-F238E27FC236}">
                <a16:creationId xmlns:a16="http://schemas.microsoft.com/office/drawing/2014/main" id="{906D1C95-06BB-C006-18A5-898D8847B7C4}"/>
              </a:ext>
            </a:extLst>
          </xdr:cNvPr>
          <xdr:cNvGrpSpPr>
            <a:grpSpLocks/>
          </xdr:cNvGrpSpPr>
        </xdr:nvGrpSpPr>
        <xdr:grpSpPr>
          <a:xfrm>
            <a:off x="2045264" y="4951072"/>
            <a:ext cx="6654236" cy="1149940"/>
            <a:chOff x="11127124" y="5757475"/>
            <a:chExt cx="6657706" cy="1148769"/>
          </a:xfrm>
        </xdr:grpSpPr>
        <xdr:sp macro="" textlink="">
          <xdr:nvSpPr>
            <xdr:cNvPr id="67" name="Avrundet rektangel 66">
              <a:extLst>
                <a:ext uri="{FF2B5EF4-FFF2-40B4-BE49-F238E27FC236}">
                  <a16:creationId xmlns:a16="http://schemas.microsoft.com/office/drawing/2014/main" id="{5C928825-6AE9-804D-AE56-C42860A8ED84}"/>
                </a:ext>
              </a:extLst>
            </xdr:cNvPr>
            <xdr:cNvSpPr/>
          </xdr:nvSpPr>
          <xdr:spPr>
            <a:xfrm>
              <a:off x="11127126" y="5757475"/>
              <a:ext cx="4309337" cy="697741"/>
            </a:xfrm>
            <a:prstGeom prst="roundRect">
              <a:avLst>
                <a:gd name="adj" fmla="val 0"/>
              </a:avLst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bg1"/>
            </a:fontRef>
          </xdr:style>
          <xdr:txBody>
            <a:bodyPr vertOverflow="overflow" horzOverflow="overflow" vert="horz" wrap="square" lIns="365760" tIns="182880" rIns="91440" bIns="45720" numCol="1" rtlCol="0" fromWordArt="0" anchor="t" anchorCtr="0">
              <a:prstTxWarp prst="textNoShape">
                <a:avLst/>
              </a:prstTxWarp>
              <a:noAutofit/>
            </a:bodyPr>
            <a:lstStyle/>
            <a:p>
              <a:pPr algn="l"/>
              <a:r>
                <a:rPr lang="nb-NO" sz="2400" b="1" i="0" u="none" baseline="0" dirty="0" err="1">
                  <a:solidFill>
                    <a:srgbClr val="002E49"/>
                  </a:solidFill>
                  <a:latin typeface="Source Sans Pro"/>
                  <a:ea typeface="Source Sans Pro"/>
                </a:rPr>
                <a:t>Fyll i dina uppgifter</a:t>
              </a:r>
              <a:endParaRPr lang="nb-NO" sz="2000" b="1" dirty="0" err="1">
                <a:solidFill>
                  <a:schemeClr val="accent6">
                    <a:lumMod val="50000"/>
                  </a:schemeClr>
                </a:solidFill>
              </a:endParaRPr>
            </a:p>
          </xdr:txBody>
        </xdr:sp>
        <xdr:sp macro="" textlink="">
          <xdr:nvSpPr>
            <xdr:cNvPr id="78" name="Avrundet rektangel 77">
              <a:extLst>
                <a:ext uri="{FF2B5EF4-FFF2-40B4-BE49-F238E27FC236}">
                  <a16:creationId xmlns:a16="http://schemas.microsoft.com/office/drawing/2014/main" id="{C802A8F8-8AB0-2041-87E6-6C652A429445}"/>
                </a:ext>
              </a:extLst>
            </xdr:cNvPr>
            <xdr:cNvSpPr/>
          </xdr:nvSpPr>
          <xdr:spPr>
            <a:xfrm>
              <a:off x="11127124" y="6208503"/>
              <a:ext cx="6657706" cy="697741"/>
            </a:xfrm>
            <a:prstGeom prst="roundRect">
              <a:avLst>
                <a:gd name="adj" fmla="val 0"/>
              </a:avLst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bg1"/>
            </a:fontRef>
          </xdr:style>
          <xdr:txBody>
            <a:bodyPr vertOverflow="overflow" horzOverflow="overflow" vert="horz" wrap="square" lIns="365760" tIns="182880" rIns="91440" bIns="45720" numCol="1" rtlCol="0" fromWordArt="0" anchor="t" anchorCtr="0">
              <a:prstTxWarp prst="textNoShape">
                <a:avLst/>
              </a:prstTxWarp>
              <a:noAutofit/>
            </a:bodyPr>
            <a:lstStyle/>
            <a:p>
              <a:pPr algn="l"/>
              <a:r>
                <a:rPr lang="nb-NO" sz="2000" b="0" i="0" u="none" baseline="0" dirty="0" err="1">
                  <a:solidFill>
                    <a:srgbClr val="002E49"/>
                  </a:solidFill>
                  <a:latin typeface="Source Sans Pro"/>
                  <a:ea typeface="Source Sans Pro"/>
                </a:rPr>
                <a:t>Fyll i information om befintliga möbler i din verksamhet</a:t>
              </a:r>
            </a:p>
          </xdr:txBody>
        </xdr:sp>
      </xdr:grpSp>
    </xdr:grpSp>
    <xdr:clientData fLocksWithSheet="0"/>
  </xdr:twoCellAnchor>
  <xdr:twoCellAnchor>
    <xdr:from>
      <xdr:col>1</xdr:col>
      <xdr:colOff>479716</xdr:colOff>
      <xdr:row>20</xdr:row>
      <xdr:rowOff>1101150</xdr:rowOff>
    </xdr:from>
    <xdr:to>
      <xdr:col>4</xdr:col>
      <xdr:colOff>403655</xdr:colOff>
      <xdr:row>20</xdr:row>
      <xdr:rowOff>2231139</xdr:rowOff>
    </xdr:to>
    <xdr:grpSp>
      <xdr:nvGrpSpPr>
        <xdr:cNvPr id="150" name="Gruppe 8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24C04CB-519F-C0E2-CF89-947079BABAFE}"/>
            </a:ext>
          </a:extLst>
        </xdr:cNvPr>
        <xdr:cNvGrpSpPr>
          <a:grpSpLocks/>
        </xdr:cNvGrpSpPr>
      </xdr:nvGrpSpPr>
      <xdr:grpSpPr>
        <a:xfrm>
          <a:off x="1489366" y="6501825"/>
          <a:ext cx="10306189" cy="1129989"/>
          <a:chOff x="1606206" y="6422450"/>
          <a:chExt cx="8745359" cy="1126179"/>
        </a:xfrm>
      </xdr:grpSpPr>
      <xdr:sp macro="" textlink="">
        <xdr:nvSpPr>
          <xdr:cNvPr id="151" name="Ellipse 50">
            <a:extLst>
              <a:ext uri="{FF2B5EF4-FFF2-40B4-BE49-F238E27FC236}">
                <a16:creationId xmlns:a16="http://schemas.microsoft.com/office/drawing/2014/main" id="{A3A9967B-E09F-2C4C-BF01-89B300CF80D6}"/>
              </a:ext>
            </a:extLst>
          </xdr:cNvPr>
          <xdr:cNvSpPr>
            <a:spLocks noChangeAspect="1"/>
          </xdr:cNvSpPr>
        </xdr:nvSpPr>
        <xdr:spPr>
          <a:xfrm>
            <a:off x="1606206" y="6574991"/>
            <a:ext cx="458007" cy="504000"/>
          </a:xfrm>
          <a:prstGeom prst="ellipse">
            <a:avLst/>
          </a:prstGeom>
          <a:solidFill>
            <a:schemeClr val="accent2"/>
          </a:solidFill>
          <a:ln>
            <a:noFill/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9144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ctr"/>
            <a:r>
              <a:rPr lang="nb-NO" sz="2400" b="0" i="0" u="none" baseline="0" dirty="0" err="1">
                <a:solidFill>
                  <a:srgbClr val="FFFFFF"/>
                </a:solidFill>
                <a:latin typeface="Source Sans Pro"/>
                <a:ea typeface="Source Sans Pro"/>
              </a:rPr>
              <a:t>2</a:t>
            </a:r>
          </a:p>
        </xdr:txBody>
      </xdr:sp>
      <xdr:grpSp>
        <xdr:nvGrpSpPr>
          <xdr:cNvPr id="152" name="Gruppe 82">
            <a:extLst>
              <a:ext uri="{FF2B5EF4-FFF2-40B4-BE49-F238E27FC236}">
                <a16:creationId xmlns:a16="http://schemas.microsoft.com/office/drawing/2014/main" id="{1FB21B2D-2AF1-2BC9-2D98-DA5BAF1D0FDC}"/>
              </a:ext>
            </a:extLst>
          </xdr:cNvPr>
          <xdr:cNvGrpSpPr>
            <a:grpSpLocks/>
          </xdr:cNvGrpSpPr>
        </xdr:nvGrpSpPr>
        <xdr:grpSpPr>
          <a:xfrm>
            <a:off x="2007778" y="6422450"/>
            <a:ext cx="7339421" cy="1126179"/>
            <a:chOff x="11089618" y="7227355"/>
            <a:chExt cx="7343248" cy="1125032"/>
          </a:xfrm>
        </xdr:grpSpPr>
        <xdr:sp macro="" textlink="">
          <xdr:nvSpPr>
            <xdr:cNvPr id="153" name="Avrundet rektangel 78">
              <a:extLst>
                <a:ext uri="{FF2B5EF4-FFF2-40B4-BE49-F238E27FC236}">
                  <a16:creationId xmlns:a16="http://schemas.microsoft.com/office/drawing/2014/main" id="{36A65516-B8F4-E746-A528-DDF93F8546FB}"/>
                </a:ext>
              </a:extLst>
            </xdr:cNvPr>
            <xdr:cNvSpPr/>
          </xdr:nvSpPr>
          <xdr:spPr>
            <a:xfrm>
              <a:off x="11089618" y="7227355"/>
              <a:ext cx="7038290" cy="697741"/>
            </a:xfrm>
            <a:prstGeom prst="roundRect">
              <a:avLst>
                <a:gd name="adj" fmla="val 0"/>
              </a:avLst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bg1"/>
            </a:fontRef>
          </xdr:style>
          <xdr:txBody>
            <a:bodyPr vertOverflow="overflow" horzOverflow="overflow" vert="horz" wrap="square" lIns="365760" tIns="182880" rIns="91440" bIns="45720" numCol="1" rtlCol="0" fromWordArt="0" anchor="t" anchorCtr="0">
              <a:prstTxWarp prst="textNoShape">
                <a:avLst/>
              </a:prstTxWarp>
              <a:noAutofit/>
            </a:bodyPr>
            <a:lstStyle/>
            <a:p>
              <a:pPr algn="l"/>
              <a:r>
                <a:rPr lang="nb-NO" sz="2400" b="1" i="0" u="none" baseline="0" dirty="0" err="1">
                  <a:solidFill>
                    <a:srgbClr val="002E49"/>
                  </a:solidFill>
                  <a:latin typeface="Source Sans Pro"/>
                  <a:ea typeface="Source Sans Pro"/>
                </a:rPr>
                <a:t>Få en översikt över klimatavtryck och kostnader </a:t>
              </a:r>
              <a:endParaRPr lang="nb-NO" sz="2000" b="1" dirty="0" err="1">
                <a:solidFill>
                  <a:schemeClr val="accent6">
                    <a:lumMod val="50000"/>
                  </a:schemeClr>
                </a:solidFill>
              </a:endParaRPr>
            </a:p>
          </xdr:txBody>
        </xdr:sp>
        <xdr:sp macro="" textlink="">
          <xdr:nvSpPr>
            <xdr:cNvPr id="154" name="Avrundet rektangel 79">
              <a:extLst>
                <a:ext uri="{FF2B5EF4-FFF2-40B4-BE49-F238E27FC236}">
                  <a16:creationId xmlns:a16="http://schemas.microsoft.com/office/drawing/2014/main" id="{31C0DBA2-8473-C64A-8841-01BBCD2B7D8F}"/>
                </a:ext>
              </a:extLst>
            </xdr:cNvPr>
            <xdr:cNvSpPr/>
          </xdr:nvSpPr>
          <xdr:spPr>
            <a:xfrm>
              <a:off x="11113355" y="7654646"/>
              <a:ext cx="7319511" cy="697741"/>
            </a:xfrm>
            <a:prstGeom prst="roundRect">
              <a:avLst>
                <a:gd name="adj" fmla="val 0"/>
              </a:avLst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bg1"/>
            </a:fontRef>
          </xdr:style>
          <xdr:txBody>
            <a:bodyPr vertOverflow="overflow" horzOverflow="overflow" vert="horz" wrap="square" lIns="365760" tIns="182880" rIns="91440" bIns="45720" numCol="1" rtlCol="0" fromWordArt="0" anchor="t" anchorCtr="0">
              <a:prstTxWarp prst="textNoShape">
                <a:avLst/>
              </a:prstTxWarp>
              <a:noAutofit/>
            </a:bodyPr>
            <a:lstStyle/>
            <a:p>
              <a:pPr algn="l"/>
              <a:r>
                <a:rPr lang="nb-NO" sz="2000" b="0" i="0" u="none" baseline="0" dirty="0" err="1">
                  <a:solidFill>
                    <a:srgbClr val="002E49"/>
                  </a:solidFill>
                  <a:latin typeface="Source Sans Pro"/>
                  <a:ea typeface="Source Sans Pro"/>
                </a:rPr>
                <a:t>Få en enkel översikt över klimatavtrycket och kostnaderna från befintliga möbler i verksamheten.</a:t>
              </a:r>
            </a:p>
          </xdr:txBody>
        </xdr:sp>
      </xdr:grpSp>
      <xdr:pic>
        <xdr:nvPicPr>
          <xdr:cNvPr id="155" name="Grafikk 80">
            <a:extLst>
              <a:ext uri="{FF2B5EF4-FFF2-40B4-BE49-F238E27FC236}">
                <a16:creationId xmlns:a16="http://schemas.microsoft.com/office/drawing/2014/main" id="{BD6D45B1-6EDA-5949-B307-7903DCDE701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96DAC541-7B7A-43D3-8B79-37D633B846F1}">
                <asvg:svgBlip xmlns:asvg="http://schemas.microsoft.com/office/drawing/2016/SVG/main" r:embed="rId8"/>
              </a:ext>
            </a:extLst>
          </a:blip>
          <a:stretch>
            <a:fillRect/>
          </a:stretch>
        </xdr:blipFill>
        <xdr:spPr>
          <a:xfrm>
            <a:off x="10120026" y="6783850"/>
            <a:ext cx="231539" cy="403379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973061</xdr:colOff>
      <xdr:row>22</xdr:row>
      <xdr:rowOff>211967</xdr:rowOff>
    </xdr:from>
    <xdr:to>
      <xdr:col>4</xdr:col>
      <xdr:colOff>1667934</xdr:colOff>
      <xdr:row>23</xdr:row>
      <xdr:rowOff>462185</xdr:rowOff>
    </xdr:to>
    <xdr:sp macro="" textlink="">
      <xdr:nvSpPr>
        <xdr:cNvPr id="87" name="Avrundet rektangel 30">
          <a:extLst>
            <a:ext uri="{FF2B5EF4-FFF2-40B4-BE49-F238E27FC236}">
              <a16:creationId xmlns:a16="http://schemas.microsoft.com/office/drawing/2014/main" id="{25B31404-A631-9E46-9B95-467524D66B46}"/>
            </a:ext>
          </a:extLst>
        </xdr:cNvPr>
        <xdr:cNvSpPr/>
      </xdr:nvSpPr>
      <xdr:spPr>
        <a:xfrm>
          <a:off x="9001125" y="10934700"/>
          <a:ext cx="3105150" cy="514350"/>
        </a:xfrm>
        <a:prstGeom prst="roundRect">
          <a:avLst>
            <a:gd name="adj" fmla="val 50000"/>
          </a:avLst>
        </a:prstGeom>
        <a:noFill/>
        <a:ln w="285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l"/>
          <a:r>
            <a:rPr lang="nb-NO" sz="2000" b="0" i="0" u="none" baseline="0" dirty="0" err="1">
              <a:solidFill>
                <a:srgbClr val="002D48"/>
              </a:solidFill>
              <a:latin typeface="Source Sans Pro"/>
              <a:ea typeface="Source Sans Pro"/>
            </a:rPr>
            <a:t>Gula fält ska fyllas i</a:t>
          </a:r>
          <a:endParaRPr lang="nb-NO" sz="2000" b="0" dirty="0" err="1">
            <a:solidFill>
              <a:srgbClr val="002D48"/>
            </a:solidFill>
          </a:endParaRPr>
        </a:p>
      </xdr:txBody>
    </xdr:sp>
    <xdr:clientData/>
  </xdr:twoCellAnchor>
  <xdr:twoCellAnchor editAs="oneCell">
    <xdr:from>
      <xdr:col>2</xdr:col>
      <xdr:colOff>266318</xdr:colOff>
      <xdr:row>40</xdr:row>
      <xdr:rowOff>448661</xdr:rowOff>
    </xdr:from>
    <xdr:to>
      <xdr:col>2</xdr:col>
      <xdr:colOff>1026985</xdr:colOff>
      <xdr:row>40</xdr:row>
      <xdr:rowOff>669546</xdr:rowOff>
    </xdr:to>
    <xdr:pic>
      <xdr:nvPicPr>
        <xdr:cNvPr id="8" name="Grafikk 91">
          <a:extLst>
            <a:ext uri="{FF2B5EF4-FFF2-40B4-BE49-F238E27FC236}">
              <a16:creationId xmlns:a16="http://schemas.microsoft.com/office/drawing/2014/main" id="{410324CD-0FC4-81EB-2BAB-193AD5108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 rot="10333268">
          <a:off x="5076825" y="21974175"/>
          <a:ext cx="762000" cy="219075"/>
        </a:xfrm>
        <a:prstGeom prst="rect">
          <a:avLst/>
        </a:prstGeom>
      </xdr:spPr>
    </xdr:pic>
    <xdr:clientData/>
  </xdr:twoCellAnchor>
  <xdr:twoCellAnchor>
    <xdr:from>
      <xdr:col>2</xdr:col>
      <xdr:colOff>1417560</xdr:colOff>
      <xdr:row>40</xdr:row>
      <xdr:rowOff>62591</xdr:rowOff>
    </xdr:from>
    <xdr:to>
      <xdr:col>4</xdr:col>
      <xdr:colOff>1917700</xdr:colOff>
      <xdr:row>41</xdr:row>
      <xdr:rowOff>67880</xdr:rowOff>
    </xdr:to>
    <xdr:sp macro="" textlink="">
      <xdr:nvSpPr>
        <xdr:cNvPr id="93" name="Avrundet rektangel 30">
          <a:extLst>
            <a:ext uri="{FF2B5EF4-FFF2-40B4-BE49-F238E27FC236}">
              <a16:creationId xmlns:a16="http://schemas.microsoft.com/office/drawing/2014/main" id="{9637B668-3CBD-8744-81C2-2E53575760B4}"/>
            </a:ext>
          </a:extLst>
        </xdr:cNvPr>
        <xdr:cNvSpPr/>
      </xdr:nvSpPr>
      <xdr:spPr>
        <a:xfrm>
          <a:off x="6229350" y="21593175"/>
          <a:ext cx="6134100" cy="742950"/>
        </a:xfrm>
        <a:prstGeom prst="roundRect">
          <a:avLst>
            <a:gd name="adj" fmla="val 50000"/>
          </a:avLst>
        </a:prstGeom>
        <a:noFill/>
        <a:ln w="285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l"/>
          <a:r>
            <a:rPr lang="nb-NO" sz="2000" b="1" i="0" u="none" baseline="0" dirty="0" err="1">
              <a:solidFill>
                <a:srgbClr val="FFFFFF"/>
              </a:solidFill>
              <a:latin typeface="Source Sans Pro"/>
              <a:ea typeface="Source Sans Pro"/>
            </a:rPr>
            <a:t>Välj det resultat du vill se i rullgardinsmenyn</a:t>
          </a:r>
          <a:endParaRPr lang="nb-NO" sz="2000" b="1" dirty="0" err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2</xdr:col>
      <xdr:colOff>1161142</xdr:colOff>
      <xdr:row>40</xdr:row>
      <xdr:rowOff>167795</xdr:rowOff>
    </xdr:from>
    <xdr:to>
      <xdr:col>2</xdr:col>
      <xdr:colOff>1486478</xdr:colOff>
      <xdr:row>40</xdr:row>
      <xdr:rowOff>496941</xdr:rowOff>
    </xdr:to>
    <xdr:pic>
      <xdr:nvPicPr>
        <xdr:cNvPr id="94" name="Grafikk 93">
          <a:extLst>
            <a:ext uri="{FF2B5EF4-FFF2-40B4-BE49-F238E27FC236}">
              <a16:creationId xmlns:a16="http://schemas.microsoft.com/office/drawing/2014/main" id="{F2F5CB8B-C324-2546-9671-DAAD84C0D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96DAC541-7B7A-43D3-8B79-37D633B846F1}">
              <asvg:svgBlip xmlns:asvg="http://schemas.microsoft.com/office/drawing/2016/SVG/main" r:embed="rId13"/>
            </a:ext>
          </a:extLst>
        </a:blip>
        <a:stretch>
          <a:fillRect/>
        </a:stretch>
      </xdr:blipFill>
      <xdr:spPr>
        <a:xfrm>
          <a:off x="5972175" y="21697950"/>
          <a:ext cx="323850" cy="333375"/>
        </a:xfrm>
        <a:prstGeom prst="rect">
          <a:avLst/>
        </a:prstGeom>
      </xdr:spPr>
    </xdr:pic>
    <xdr:clientData/>
  </xdr:twoCellAnchor>
  <xdr:twoCellAnchor>
    <xdr:from>
      <xdr:col>1</xdr:col>
      <xdr:colOff>541020</xdr:colOff>
      <xdr:row>21</xdr:row>
      <xdr:rowOff>455071</xdr:rowOff>
    </xdr:from>
    <xdr:to>
      <xdr:col>2</xdr:col>
      <xdr:colOff>2712720</xdr:colOff>
      <xdr:row>21</xdr:row>
      <xdr:rowOff>1077371</xdr:rowOff>
    </xdr:to>
    <xdr:sp macro="" textlink="">
      <xdr:nvSpPr>
        <xdr:cNvPr id="36" name="Avrundet rektangel 94">
          <a:extLst>
            <a:ext uri="{FF2B5EF4-FFF2-40B4-BE49-F238E27FC236}">
              <a16:creationId xmlns:a16="http://schemas.microsoft.com/office/drawing/2014/main" id="{7918841D-DD19-A24D-991D-071A1F50407F}"/>
            </a:ext>
          </a:extLst>
        </xdr:cNvPr>
        <xdr:cNvSpPr/>
      </xdr:nvSpPr>
      <xdr:spPr>
        <a:xfrm>
          <a:off x="1552575" y="9820275"/>
          <a:ext cx="5972175" cy="619125"/>
        </a:xfrm>
        <a:prstGeom prst="roundRect">
          <a:avLst>
            <a:gd name="adj" fmla="val 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365760" tIns="18288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l"/>
          <a:r>
            <a:rPr lang="nb-NO" sz="4000" b="1" i="0" u="none" baseline="0" dirty="0" err="1">
              <a:solidFill>
                <a:srgbClr val="005B91"/>
              </a:solidFill>
              <a:latin typeface="Source Sans Pro"/>
              <a:ea typeface="Source Sans Pro"/>
            </a:rPr>
            <a:t>Fyll i dina uppgifter</a:t>
          </a:r>
        </a:p>
      </xdr:txBody>
    </xdr:sp>
    <xdr:clientData/>
  </xdr:twoCellAnchor>
  <xdr:twoCellAnchor editAs="oneCell">
    <xdr:from>
      <xdr:col>3</xdr:col>
      <xdr:colOff>673100</xdr:colOff>
      <xdr:row>23</xdr:row>
      <xdr:rowOff>36340</xdr:rowOff>
    </xdr:from>
    <xdr:to>
      <xdr:col>3</xdr:col>
      <xdr:colOff>1012952</xdr:colOff>
      <xdr:row>23</xdr:row>
      <xdr:rowOff>380002</xdr:rowOff>
    </xdr:to>
    <xdr:pic>
      <xdr:nvPicPr>
        <xdr:cNvPr id="9" name="Grafikk 8">
          <a:extLst>
            <a:ext uri="{FF2B5EF4-FFF2-40B4-BE49-F238E27FC236}">
              <a16:creationId xmlns:a16="http://schemas.microsoft.com/office/drawing/2014/main" id="{77155BFD-983A-CA62-1EF9-C2ED13815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96DAC541-7B7A-43D3-8B79-37D633B846F1}">
              <asvg:svgBlip xmlns:asvg="http://schemas.microsoft.com/office/drawing/2016/SVG/main" r:embed="rId13"/>
            </a:ext>
          </a:extLst>
        </a:blip>
        <a:stretch>
          <a:fillRect/>
        </a:stretch>
      </xdr:blipFill>
      <xdr:spPr>
        <a:xfrm>
          <a:off x="8705850" y="11029950"/>
          <a:ext cx="342900" cy="342900"/>
        </a:xfrm>
        <a:prstGeom prst="rect">
          <a:avLst/>
        </a:prstGeom>
      </xdr:spPr>
    </xdr:pic>
    <xdr:clientData/>
  </xdr:twoCellAnchor>
  <xdr:twoCellAnchor editAs="absolute">
    <xdr:from>
      <xdr:col>1</xdr:col>
      <xdr:colOff>132713</xdr:colOff>
      <xdr:row>21</xdr:row>
      <xdr:rowOff>551814</xdr:rowOff>
    </xdr:from>
    <xdr:to>
      <xdr:col>1</xdr:col>
      <xdr:colOff>706808</xdr:colOff>
      <xdr:row>21</xdr:row>
      <xdr:rowOff>1125909</xdr:rowOff>
    </xdr:to>
    <xdr:sp macro="" textlink="">
      <xdr:nvSpPr>
        <xdr:cNvPr id="37" name="Ellipse 29">
          <a:extLst>
            <a:ext uri="{FF2B5EF4-FFF2-40B4-BE49-F238E27FC236}">
              <a16:creationId xmlns:a16="http://schemas.microsoft.com/office/drawing/2014/main" id="{A4227114-1898-E04D-B599-2A0A5F19487E}"/>
            </a:ext>
          </a:extLst>
        </xdr:cNvPr>
        <xdr:cNvSpPr/>
      </xdr:nvSpPr>
      <xdr:spPr>
        <a:xfrm>
          <a:off x="1143000" y="9915525"/>
          <a:ext cx="571500" cy="571500"/>
        </a:xfrm>
        <a:prstGeom prst="ellipse">
          <a:avLst/>
        </a:prstGeom>
        <a:solidFill>
          <a:schemeClr val="accent2"/>
        </a:solidFill>
        <a:ln>
          <a:noFill/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ctr"/>
          <a:r>
            <a:rPr lang="nb-NO" sz="2800" b="0" i="0" u="none" baseline="0" dirty="0" err="1">
              <a:solidFill>
                <a:srgbClr val="FFFFFF"/>
              </a:solidFill>
              <a:latin typeface="Source Sans Pro"/>
              <a:ea typeface="Source Sans Pro"/>
            </a:rPr>
            <a:t>1</a:t>
          </a:r>
          <a:endParaRPr lang="nb-NO" sz="2400" b="0" dirty="0" err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50799</xdr:colOff>
      <xdr:row>38</xdr:row>
      <xdr:rowOff>874887</xdr:rowOff>
    </xdr:from>
    <xdr:to>
      <xdr:col>1</xdr:col>
      <xdr:colOff>625913</xdr:colOff>
      <xdr:row>38</xdr:row>
      <xdr:rowOff>1450887</xdr:rowOff>
    </xdr:to>
    <xdr:sp macro="" textlink="">
      <xdr:nvSpPr>
        <xdr:cNvPr id="69" name="Ellipse 29">
          <a:extLst>
            <a:ext uri="{FF2B5EF4-FFF2-40B4-BE49-F238E27FC236}">
              <a16:creationId xmlns:a16="http://schemas.microsoft.com/office/drawing/2014/main" id="{8758DEB9-F6C3-8C4C-AD15-F018D8E6FF8A}"/>
            </a:ext>
          </a:extLst>
        </xdr:cNvPr>
        <xdr:cNvSpPr>
          <a:spLocks noChangeAspect="1"/>
        </xdr:cNvSpPr>
      </xdr:nvSpPr>
      <xdr:spPr>
        <a:xfrm>
          <a:off x="1057275" y="19326225"/>
          <a:ext cx="571500" cy="571500"/>
        </a:xfrm>
        <a:prstGeom prst="ellipse">
          <a:avLst/>
        </a:prstGeom>
        <a:solidFill>
          <a:schemeClr val="accent2"/>
        </a:solidFill>
        <a:ln>
          <a:noFill/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ctr"/>
          <a:r>
            <a:rPr lang="nb-NO" sz="2800" b="0" i="0" u="none" baseline="0" dirty="0" err="1">
              <a:solidFill>
                <a:srgbClr val="FFFFFF"/>
              </a:solidFill>
              <a:latin typeface="Source Sans Pro"/>
              <a:ea typeface="Source Sans Pro"/>
            </a:rPr>
            <a:t>2</a:t>
          </a:r>
          <a:endParaRPr lang="nb-NO" sz="2400" b="0" dirty="0" err="1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1979931</xdr:colOff>
      <xdr:row>30</xdr:row>
      <xdr:rowOff>437374</xdr:rowOff>
    </xdr:from>
    <xdr:to>
      <xdr:col>8</xdr:col>
      <xdr:colOff>228600</xdr:colOff>
      <xdr:row>36</xdr:row>
      <xdr:rowOff>487157</xdr:rowOff>
    </xdr:to>
    <xdr:grpSp>
      <xdr:nvGrpSpPr>
        <xdr:cNvPr id="24" name="Gruppe 23">
          <a:extLst>
            <a:ext uri="{FF2B5EF4-FFF2-40B4-BE49-F238E27FC236}">
              <a16:creationId xmlns:a16="http://schemas.microsoft.com/office/drawing/2014/main" id="{7B267D54-4504-AF48-AD4E-B3E13A577E37}"/>
            </a:ext>
          </a:extLst>
        </xdr:cNvPr>
        <xdr:cNvGrpSpPr>
          <a:grpSpLocks/>
        </xdr:cNvGrpSpPr>
      </xdr:nvGrpSpPr>
      <xdr:grpSpPr>
        <a:xfrm>
          <a:off x="13371831" y="13943824"/>
          <a:ext cx="12631419" cy="3078733"/>
          <a:chOff x="1182953" y="12788159"/>
          <a:chExt cx="8893319" cy="3100958"/>
        </a:xfrm>
      </xdr:grpSpPr>
      <xdr:sp macro="" textlink="" fLocksText="0">
        <xdr:nvSpPr>
          <xdr:cNvPr id="30" name="Avrundet rektangel 40">
            <a:extLst>
              <a:ext uri="{FF2B5EF4-FFF2-40B4-BE49-F238E27FC236}">
                <a16:creationId xmlns:a16="http://schemas.microsoft.com/office/drawing/2014/main" id="{5254053C-37E7-95F2-6FB8-03662E2425E9}"/>
              </a:ext>
            </a:extLst>
          </xdr:cNvPr>
          <xdr:cNvSpPr/>
        </xdr:nvSpPr>
        <xdr:spPr>
          <a:xfrm>
            <a:off x="1182953" y="12788159"/>
            <a:ext cx="8893319" cy="3100958"/>
          </a:xfrm>
          <a:prstGeom prst="roundRect">
            <a:avLst>
              <a:gd name="adj" fmla="val 10447"/>
            </a:avLst>
          </a:prstGeom>
          <a:solidFill>
            <a:schemeClr val="accent2">
              <a:alpha val="15000"/>
            </a:schemeClr>
          </a:solidFill>
          <a:ln>
            <a:solidFill>
              <a:schemeClr val="bg2">
                <a:lumMod val="75000"/>
                <a:alpha val="11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365760" tIns="731520" rIns="0" bIns="91440" numCol="1" rtlCol="0" fromWordArt="0" anchor="t" anchorCtr="0">
            <a:prstTxWarp prst="textNoShape">
              <a:avLst/>
            </a:prstTxWarp>
            <a:noAutofit/>
          </a:bodyPr>
          <a:lstStyle/>
          <a:p>
            <a:pPr rtl="0" fontAlgn="base"/>
            <a:r>
              <a:rPr lang="nb-NO" sz="2000" b="1" i="0" u="none" baseline="0">
                <a:solidFill>
                  <a:srgbClr val="002E49"/>
                </a:solidFill>
                <a:effectLst/>
                <a:latin typeface="Source Sans Pro"/>
                <a:ea typeface="Source Sans Pro"/>
              </a:rPr>
              <a:t>Vill du ha mer information om verktyget och det dataunderlag det är baserat på? </a:t>
            </a:r>
            <a:r>
              <a:rPr lang="nb-NO" sz="2000" b="0" i="0" u="none" baseline="0">
                <a:solidFill>
                  <a:srgbClr val="002E49"/>
                </a:solidFill>
                <a:effectLst/>
                <a:latin typeface="Source Sans Pro"/>
                <a:ea typeface="Source Sans Pro"/>
              </a:rPr>
              <a:t>Se översikten över dataunderlaget i det här verktyget eller ladda ner motsvarande handledning från DFØ:s sidor.</a:t>
            </a:r>
          </a:p>
          <a:p>
            <a:pPr>
              <a:defRPr lang="nb-NO" sz="2000" b="1" i="0" u="non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/>
          </a:p>
        </xdr:txBody>
      </xdr:sp>
      <xdr:pic>
        <xdr:nvPicPr>
          <xdr:cNvPr id="40" name="Grafikk 303">
            <a:extLst>
              <a:ext uri="{FF2B5EF4-FFF2-40B4-BE49-F238E27FC236}">
                <a16:creationId xmlns:a16="http://schemas.microsoft.com/office/drawing/2014/main" id="{7EFD2E91-5215-FCAF-65CF-D49F5E10FED8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4">
            <a:extLst>
              <a:ext uri="{96DAC541-7B7A-43D3-8B79-37D633B846F1}">
                <asvg:svgBlip xmlns:asvg="http://schemas.microsoft.com/office/drawing/2016/SVG/main" r:embed="rId15"/>
              </a:ext>
            </a:extLst>
          </a:blip>
          <a:stretch>
            <a:fillRect/>
          </a:stretch>
        </xdr:blipFill>
        <xdr:spPr>
          <a:xfrm>
            <a:off x="1505544" y="13101635"/>
            <a:ext cx="289897" cy="358835"/>
          </a:xfrm>
          <a:prstGeom prst="rect">
            <a:avLst/>
          </a:prstGeom>
        </xdr:spPr>
      </xdr:pic>
      <xdr:grpSp>
        <xdr:nvGrpSpPr>
          <xdr:cNvPr id="41" name="Gruppe 579">
            <a:extLst>
              <a:ext uri="{FF2B5EF4-FFF2-40B4-BE49-F238E27FC236}">
                <a16:creationId xmlns:a16="http://schemas.microsoft.com/office/drawing/2014/main" id="{A87E305F-3D95-9D9D-842F-9855BF17EE1F}"/>
              </a:ext>
            </a:extLst>
          </xdr:cNvPr>
          <xdr:cNvGrpSpPr>
            <a:grpSpLocks/>
          </xdr:cNvGrpSpPr>
        </xdr:nvGrpSpPr>
        <xdr:grpSpPr>
          <a:xfrm>
            <a:off x="6654615" y="14478043"/>
            <a:ext cx="2953529" cy="1021527"/>
            <a:chOff x="6567089" y="13235433"/>
            <a:chExt cx="2923802" cy="988613"/>
          </a:xfrm>
        </xdr:grpSpPr>
        <xdr:sp macro="" textlink="">
          <xdr:nvSpPr>
            <xdr:cNvPr id="42" name="Avrundet rektangel 40">
              <a:hlinkClick xmlns:r="http://schemas.openxmlformats.org/officeDocument/2006/relationships" r:id="rId16"/>
              <a:extLst>
                <a:ext uri="{FF2B5EF4-FFF2-40B4-BE49-F238E27FC236}">
                  <a16:creationId xmlns:a16="http://schemas.microsoft.com/office/drawing/2014/main" id="{A3C37EB8-E538-E5EC-58A2-83FC0DD257B0}"/>
                </a:ext>
              </a:extLst>
            </xdr:cNvPr>
            <xdr:cNvSpPr>
              <a:spLocks noChangeAspect="1"/>
            </xdr:cNvSpPr>
          </xdr:nvSpPr>
          <xdr:spPr>
            <a:xfrm>
              <a:off x="6571513" y="13786032"/>
              <a:ext cx="2898034" cy="438014"/>
            </a:xfrm>
            <a:prstGeom prst="roundRect">
              <a:avLst>
                <a:gd name="adj" fmla="val 46506"/>
              </a:avLst>
            </a:prstGeom>
            <a:solidFill>
              <a:schemeClr val="bg1">
                <a:alpha val="96000"/>
              </a:schemeClr>
            </a:solidFill>
            <a:ln>
              <a:solidFill>
                <a:schemeClr val="tx1">
                  <a:alpha val="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bg1"/>
            </a:fontRef>
          </xdr:style>
          <xdr:txBody>
            <a:bodyPr vertOverflow="overflow" horzOverflow="overflow" vert="horz" wrap="square" lIns="274320" tIns="0" rIns="91440" bIns="182880" numCol="1" rtlCol="0" fromWordArt="0" anchor="t" anchorCtr="0">
              <a:prstTxWarp prst="textNoShape">
                <a:avLst/>
              </a:prstTxWarp>
              <a:noAutofit/>
            </a:bodyPr>
            <a:lstStyle/>
            <a:p>
              <a:pPr rtl="0" fontAlgn="base"/>
              <a:r>
                <a:rPr lang="nb-NO" sz="2000" b="0" i="0" u="none" baseline="0">
                  <a:solidFill>
                    <a:srgbClr val="002E49"/>
                  </a:solidFill>
                  <a:effectLst/>
                  <a:latin typeface="Source Sans Pro"/>
                  <a:ea typeface="Source Sans Pro"/>
                </a:rPr>
                <a:t>Handledning (DFØ:s sidor)</a:t>
              </a:r>
            </a:p>
          </xdr:txBody>
        </xdr:sp>
        <xdr:grpSp>
          <xdr:nvGrpSpPr>
            <xdr:cNvPr id="47" name="Gruppe 305">
              <a:extLst>
                <a:ext uri="{FF2B5EF4-FFF2-40B4-BE49-F238E27FC236}">
                  <a16:creationId xmlns:a16="http://schemas.microsoft.com/office/drawing/2014/main" id="{C8A96DD8-2AFE-37EC-664D-52E09EFEBB4E}"/>
                </a:ext>
              </a:extLst>
            </xdr:cNvPr>
            <xdr:cNvGrpSpPr>
              <a:grpSpLocks/>
            </xdr:cNvGrpSpPr>
          </xdr:nvGrpSpPr>
          <xdr:grpSpPr>
            <a:xfrm>
              <a:off x="6567089" y="13235433"/>
              <a:ext cx="2923802" cy="438014"/>
              <a:chOff x="19257206" y="6766285"/>
              <a:chExt cx="2500073" cy="508000"/>
            </a:xfrm>
          </xdr:grpSpPr>
          <xdr:sp macro="" textlink="">
            <xdr:nvSpPr>
              <xdr:cNvPr id="51" name="Avrundet rektangel 40">
                <a:hlinkClick xmlns:r="http://schemas.openxmlformats.org/officeDocument/2006/relationships" r:id="rId17"/>
                <a:extLst>
                  <a:ext uri="{FF2B5EF4-FFF2-40B4-BE49-F238E27FC236}">
                    <a16:creationId xmlns:a16="http://schemas.microsoft.com/office/drawing/2014/main" id="{DA248954-EE8B-BFBE-713B-9D82E12E2027}"/>
                  </a:ext>
                </a:extLst>
              </xdr:cNvPr>
              <xdr:cNvSpPr>
                <a:spLocks noChangeAspect="1"/>
              </xdr:cNvSpPr>
            </xdr:nvSpPr>
            <xdr:spPr>
              <a:xfrm>
                <a:off x="19257206" y="6766285"/>
                <a:ext cx="2500073" cy="508000"/>
              </a:xfrm>
              <a:prstGeom prst="roundRect">
                <a:avLst>
                  <a:gd name="adj" fmla="val 46506"/>
                </a:avLst>
              </a:prstGeom>
              <a:solidFill>
                <a:srgbClr val="005072"/>
              </a:solidFill>
              <a:ln>
                <a:solidFill>
                  <a:schemeClr val="bg1">
                    <a:alpha val="0"/>
                  </a:schemeClr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bg1"/>
              </a:fontRef>
            </xdr:style>
            <xdr:txBody>
              <a:bodyPr vertOverflow="overflow" horzOverflow="overflow" vert="horz" wrap="square" lIns="274320" tIns="0" rIns="91440" bIns="182880" numCol="1" rtlCol="0" fromWordArt="0" anchor="t" anchorCtr="0">
                <a:prstTxWarp prst="textNoShape">
                  <a:avLst/>
                </a:prstTxWarp>
                <a:noAutofit/>
              </a:bodyPr>
              <a:lstStyle/>
              <a:p>
                <a:pPr rtl="0" fontAlgn="base"/>
                <a:r>
                  <a:rPr lang="nb-NO" sz="2000" b="0" i="0" u="none" baseline="0">
                    <a:solidFill>
                      <a:srgbClr val="FFFFFF"/>
                    </a:solidFill>
                    <a:effectLst/>
                    <a:latin typeface="Source Sans Pro"/>
                    <a:ea typeface="Source Sans Pro"/>
                  </a:rPr>
                  <a:t>Dataunderlag</a:t>
                </a:r>
              </a:p>
            </xdr:txBody>
          </xdr:sp>
          <xdr:pic>
            <xdr:nvPicPr>
              <xdr:cNvPr id="56" name="Grafikk 25">
                <a:extLst>
                  <a:ext uri="{FF2B5EF4-FFF2-40B4-BE49-F238E27FC236}">
                    <a16:creationId xmlns:a16="http://schemas.microsoft.com/office/drawing/2014/main" id="{999D8C7B-1110-734E-DCD8-BFE0E56DB9D9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8">
                <a:extLst>
                  <a:ext uri="{96DAC541-7B7A-43D3-8B79-37D633B846F1}">
                    <asvg:svgBlip xmlns:asvg="http://schemas.microsoft.com/office/drawing/2016/SVG/main" r:embed="rId19"/>
                  </a:ext>
                </a:extLst>
              </a:blip>
              <a:stretch>
                <a:fillRect/>
              </a:stretch>
            </xdr:blipFill>
            <xdr:spPr>
              <a:xfrm>
                <a:off x="21492390" y="6849207"/>
                <a:ext cx="134274" cy="354626"/>
              </a:xfrm>
              <a:prstGeom prst="rect">
                <a:avLst/>
              </a:prstGeom>
            </xdr:spPr>
          </xdr:pic>
        </xdr:grpSp>
        <xdr:pic>
          <xdr:nvPicPr>
            <xdr:cNvPr id="49" name="Grafikk 25">
              <a:extLst>
                <a:ext uri="{FF2B5EF4-FFF2-40B4-BE49-F238E27FC236}">
                  <a16:creationId xmlns:a16="http://schemas.microsoft.com/office/drawing/2014/main" id="{86BC1A72-8130-8851-1BD5-C742EB2EB49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0">
              <a:extLst>
                <a:ext uri="{96DAC541-7B7A-43D3-8B79-37D633B846F1}">
                  <asvg:svgBlip xmlns:asvg="http://schemas.microsoft.com/office/drawing/2016/SVG/main" r:embed="rId21"/>
                </a:ext>
              </a:extLst>
            </a:blip>
            <a:stretch>
              <a:fillRect/>
            </a:stretch>
          </xdr:blipFill>
          <xdr:spPr>
            <a:xfrm>
              <a:off x="9181112" y="13867868"/>
              <a:ext cx="155952" cy="301457"/>
            </a:xfrm>
            <a:prstGeom prst="rect">
              <a:avLst/>
            </a:prstGeom>
          </xdr:spPr>
        </xdr:pic>
      </xdr:grpSp>
    </xdr:grpSp>
    <xdr:clientData/>
  </xdr:twoCellAnchor>
  <xdr:twoCellAnchor editAs="oneCell">
    <xdr:from>
      <xdr:col>4</xdr:col>
      <xdr:colOff>1622757</xdr:colOff>
      <xdr:row>36</xdr:row>
      <xdr:rowOff>277991</xdr:rowOff>
    </xdr:from>
    <xdr:to>
      <xdr:col>4</xdr:col>
      <xdr:colOff>1845896</xdr:colOff>
      <xdr:row>37</xdr:row>
      <xdr:rowOff>550152</xdr:rowOff>
    </xdr:to>
    <xdr:pic>
      <xdr:nvPicPr>
        <xdr:cNvPr id="29" name="Grafikk 22">
          <a:extLst>
            <a:ext uri="{FF2B5EF4-FFF2-40B4-BE49-F238E27FC236}">
              <a16:creationId xmlns:a16="http://schemas.microsoft.com/office/drawing/2014/main" id="{BA67F8FB-6DBA-4D47-A47F-D9F1B76FD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96DAC541-7B7A-43D3-8B79-37D633B846F1}">
              <asvg:svgBlip xmlns:asvg="http://schemas.microsoft.com/office/drawing/2016/SVG/main" r:embed="rId23"/>
            </a:ext>
          </a:extLst>
        </a:blip>
        <a:stretch>
          <a:fillRect/>
        </a:stretch>
      </xdr:blipFill>
      <xdr:spPr>
        <a:xfrm rot="3727797">
          <a:off x="13047296" y="17428452"/>
          <a:ext cx="796036" cy="213614"/>
        </a:xfrm>
        <a:prstGeom prst="rect">
          <a:avLst/>
        </a:prstGeom>
      </xdr:spPr>
    </xdr:pic>
    <xdr:clientData/>
  </xdr:twoCellAnchor>
  <xdr:twoCellAnchor>
    <xdr:from>
      <xdr:col>3</xdr:col>
      <xdr:colOff>974472</xdr:colOff>
      <xdr:row>35</xdr:row>
      <xdr:rowOff>412345</xdr:rowOff>
    </xdr:from>
    <xdr:to>
      <xdr:col>4</xdr:col>
      <xdr:colOff>2722011</xdr:colOff>
      <xdr:row>36</xdr:row>
      <xdr:rowOff>417634</xdr:rowOff>
    </xdr:to>
    <xdr:sp macro="" textlink="">
      <xdr:nvSpPr>
        <xdr:cNvPr id="31" name="Avrundet rektangel 30">
          <a:extLst>
            <a:ext uri="{FF2B5EF4-FFF2-40B4-BE49-F238E27FC236}">
              <a16:creationId xmlns:a16="http://schemas.microsoft.com/office/drawing/2014/main" id="{1DA4F40B-E378-8F4E-9D36-558B423F3DEB}"/>
            </a:ext>
          </a:extLst>
        </xdr:cNvPr>
        <xdr:cNvSpPr/>
      </xdr:nvSpPr>
      <xdr:spPr>
        <a:xfrm>
          <a:off x="9001125" y="16602075"/>
          <a:ext cx="4152900" cy="514350"/>
        </a:xfrm>
        <a:prstGeom prst="roundRect">
          <a:avLst>
            <a:gd name="adj" fmla="val 50000"/>
          </a:avLst>
        </a:prstGeom>
        <a:noFill/>
        <a:ln w="285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l"/>
          <a:r>
            <a:rPr lang="nb-NO" sz="2000" b="1" i="0" u="none" baseline="0" dirty="0" err="1">
              <a:solidFill>
                <a:srgbClr val="00446D"/>
              </a:solidFill>
              <a:latin typeface="Source Sans Pro"/>
              <a:ea typeface="Source Sans Pro"/>
            </a:rPr>
            <a:t>Bläddra för att se ditt resultat</a:t>
          </a:r>
        </a:p>
      </xdr:txBody>
    </xdr:sp>
    <xdr:clientData/>
  </xdr:twoCellAnchor>
  <xdr:twoCellAnchor>
    <xdr:from>
      <xdr:col>1</xdr:col>
      <xdr:colOff>220519</xdr:colOff>
      <xdr:row>79</xdr:row>
      <xdr:rowOff>158929</xdr:rowOff>
    </xdr:from>
    <xdr:to>
      <xdr:col>5</xdr:col>
      <xdr:colOff>3070860</xdr:colOff>
      <xdr:row>87</xdr:row>
      <xdr:rowOff>616401</xdr:rowOff>
    </xdr:to>
    <xdr:grpSp>
      <xdr:nvGrpSpPr>
        <xdr:cNvPr id="6" name="Gruppe 45">
          <a:extLst>
            <a:ext uri="{FF2B5EF4-FFF2-40B4-BE49-F238E27FC236}">
              <a16:creationId xmlns:a16="http://schemas.microsoft.com/office/drawing/2014/main" id="{ACADDB55-D64E-4DA1-8BF5-9793ABB27C81}"/>
            </a:ext>
          </a:extLst>
        </xdr:cNvPr>
        <xdr:cNvGrpSpPr>
          <a:grpSpLocks/>
        </xdr:cNvGrpSpPr>
      </xdr:nvGrpSpPr>
      <xdr:grpSpPr>
        <a:xfrm>
          <a:off x="1230169" y="29191129"/>
          <a:ext cx="18566591" cy="1905272"/>
          <a:chOff x="14739977" y="16070058"/>
          <a:chExt cx="4171645" cy="1187018"/>
        </a:xfrm>
      </xdr:grpSpPr>
      <xdr:sp macro="" textlink="">
        <xdr:nvSpPr>
          <xdr:cNvPr id="7" name="Avrundet rektangel 46">
            <a:extLst>
              <a:ext uri="{FF2B5EF4-FFF2-40B4-BE49-F238E27FC236}">
                <a16:creationId xmlns:a16="http://schemas.microsoft.com/office/drawing/2014/main" id="{C7CCECC1-653A-30CB-02B5-25A2A964776F}"/>
              </a:ext>
            </a:extLst>
          </xdr:cNvPr>
          <xdr:cNvSpPr/>
        </xdr:nvSpPr>
        <xdr:spPr>
          <a:xfrm>
            <a:off x="14740731" y="16070058"/>
            <a:ext cx="4170891" cy="1187018"/>
          </a:xfrm>
          <a:prstGeom prst="roundRect">
            <a:avLst>
              <a:gd name="adj" fmla="val 18852"/>
            </a:avLst>
          </a:prstGeom>
          <a:solidFill>
            <a:schemeClr val="bg1">
              <a:alpha val="3000"/>
            </a:schemeClr>
          </a:solidFill>
          <a:ln>
            <a:solidFill>
              <a:schemeClr val="bg1">
                <a:alpha val="8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274320" tIns="274320" rIns="91440" bIns="45720" numCol="1" rtlCol="0" fromWordArt="0" anchor="t" anchorCtr="0">
            <a:prstTxWarp prst="textNoShape">
              <a:avLst/>
            </a:prstTxWarp>
            <a:noAutofit/>
          </a:bodyPr>
          <a:lstStyle/>
          <a:p>
            <a:pPr algn="l"/>
            <a:r>
              <a:rPr lang="nb-NO" sz="1600" b="1" i="0" u="none" baseline="0" dirty="0" err="1">
                <a:solidFill>
                  <a:srgbClr val="B6E3FF"/>
                </a:solidFill>
                <a:latin typeface="Source Sans Pro"/>
                <a:ea typeface="Source Sans Pro"/>
              </a:rPr>
              <a:t>Klimatavtryck från möbler per år</a:t>
            </a:r>
            <a:endParaRPr lang="nb-NO" sz="1600" b="1" dirty="0" err="1">
              <a:solidFill>
                <a:schemeClr val="accent6">
                  <a:lumMod val="20000"/>
                  <a:lumOff val="80000"/>
                </a:schemeClr>
              </a:solidFill>
            </a:endParaRPr>
          </a:p>
        </xdr:txBody>
      </xdr:sp>
      <xdr:sp macro="" textlink="$C$105">
        <xdr:nvSpPr>
          <xdr:cNvPr id="32" name="TekstSylinder 47">
            <a:extLst>
              <a:ext uri="{FF2B5EF4-FFF2-40B4-BE49-F238E27FC236}">
                <a16:creationId xmlns:a16="http://schemas.microsoft.com/office/drawing/2014/main" id="{21DDE08B-8C95-22C8-5A7F-E8D4341A4A29}"/>
              </a:ext>
            </a:extLst>
          </xdr:cNvPr>
          <xdr:cNvSpPr txBox="1"/>
        </xdr:nvSpPr>
        <xdr:spPr>
          <a:xfrm>
            <a:off x="14739977" y="16451576"/>
            <a:ext cx="1041478" cy="4452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tx1"/>
          </a:fontRef>
        </xdr:style>
        <xdr:txBody>
          <a:bodyPr vertOverflow="clip" horzOverflow="clip" wrap="square" lIns="365760" tIns="45720" rIns="91440" bIns="45720" rtlCol="0" anchor="t"/>
          <a:lstStyle/>
          <a:p>
            <a:pPr algn="l"/>
            <a:fld id="{CCDB9284-2060-480F-A958-E72C79FA96AE}" type="TxLink">
              <a:rPr lang="en-US" sz="4400" b="1" i="0" u="none" baseline="0">
                <a:solidFill>
                  <a:srgbClr val="FFFFFF"/>
                </a:solidFill>
                <a:latin typeface="Source Sans Pro"/>
                <a:ea typeface="Source Sans Pro"/>
              </a:rPr>
              <a:pPr algn="l"/>
              <a:t>0 kg CO2-ekv</a:t>
            </a:fld>
            <a:endParaRPr lang="nb-NO" sz="44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3</xdr:col>
      <xdr:colOff>1534968</xdr:colOff>
      <xdr:row>81</xdr:row>
      <xdr:rowOff>103002</xdr:rowOff>
    </xdr:from>
    <xdr:to>
      <xdr:col>5</xdr:col>
      <xdr:colOff>2535595</xdr:colOff>
      <xdr:row>87</xdr:row>
      <xdr:rowOff>457994</xdr:rowOff>
    </xdr:to>
    <xdr:grpSp>
      <xdr:nvGrpSpPr>
        <xdr:cNvPr id="33" name="Gruppe 54">
          <a:extLst>
            <a:ext uri="{FF2B5EF4-FFF2-40B4-BE49-F238E27FC236}">
              <a16:creationId xmlns:a16="http://schemas.microsoft.com/office/drawing/2014/main" id="{8C517A89-DFA9-471E-9E1C-33DDEE0954BD}"/>
            </a:ext>
          </a:extLst>
        </xdr:cNvPr>
        <xdr:cNvGrpSpPr>
          <a:grpSpLocks/>
        </xdr:cNvGrpSpPr>
      </xdr:nvGrpSpPr>
      <xdr:grpSpPr>
        <a:xfrm>
          <a:off x="10078893" y="29497152"/>
          <a:ext cx="9182602" cy="1440842"/>
          <a:chOff x="6238502" y="27044735"/>
          <a:chExt cx="3668629" cy="1562948"/>
        </a:xfrm>
      </xdr:grpSpPr>
      <xdr:sp macro="" textlink="$E$66">
        <xdr:nvSpPr>
          <xdr:cNvPr id="34" name="TekstSylinder 47">
            <a:extLst>
              <a:ext uri="{FF2B5EF4-FFF2-40B4-BE49-F238E27FC236}">
                <a16:creationId xmlns:a16="http://schemas.microsoft.com/office/drawing/2014/main" id="{4450904D-3416-380A-2FF0-CE1D8A3348B3}"/>
              </a:ext>
            </a:extLst>
          </xdr:cNvPr>
          <xdr:cNvSpPr txBox="1"/>
        </xdr:nvSpPr>
        <xdr:spPr>
          <a:xfrm>
            <a:off x="6238502" y="27261586"/>
            <a:ext cx="3575133" cy="7740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tx1"/>
          </a:fontRef>
        </xdr:style>
        <xdr:txBody>
          <a:bodyPr vertOverflow="clip" horzOverflow="clip" wrap="square" lIns="365760" tIns="45720" rIns="91440" bIns="45720" rtlCol="0" anchor="t"/>
          <a:lstStyle/>
          <a:p>
            <a:pPr algn="l"/>
            <a:fld id="{208D0EE8-8218-40BC-AA75-56ACB096D424}" type="TxLink">
              <a:rPr lang="en-US" sz="4000" b="1" i="0" u="none">
                <a:solidFill>
                  <a:schemeClr val="bg1"/>
                </a:solidFill>
                <a:latin typeface="Source Sans Pro"/>
                <a:ea typeface="Source Sans Pro"/>
              </a:rPr>
              <a:pPr algn="l"/>
              <a:t> </a:t>
            </a:fld>
            <a:endParaRPr lang="nb-NO" sz="4000" b="1">
              <a:solidFill>
                <a:schemeClr val="bg1"/>
              </a:solidFill>
            </a:endParaRPr>
          </a:p>
        </xdr:txBody>
      </xdr:sp>
      <xdr:pic>
        <xdr:nvPicPr>
          <xdr:cNvPr id="35" name="Grafikk 56">
            <a:extLst>
              <a:ext uri="{FF2B5EF4-FFF2-40B4-BE49-F238E27FC236}">
                <a16:creationId xmlns:a16="http://schemas.microsoft.com/office/drawing/2014/main" id="{EE8E09C7-62BB-2B41-9A1B-667EDA8E19A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>
            <a:extLst>
              <a:ext uri="{96DAC541-7B7A-43D3-8B79-37D633B846F1}">
                <asvg:svgBlip xmlns:asvg="http://schemas.microsoft.com/office/drawing/2016/SVG/main" r:embed="rId25"/>
              </a:ext>
            </a:extLst>
          </a:blip>
          <a:stretch>
            <a:fillRect/>
          </a:stretch>
        </xdr:blipFill>
        <xdr:spPr>
          <a:xfrm rot="18138801">
            <a:off x="9038920" y="27410418"/>
            <a:ext cx="1233893" cy="502528"/>
          </a:xfrm>
          <a:prstGeom prst="rect">
            <a:avLst/>
          </a:prstGeom>
        </xdr:spPr>
      </xdr:pic>
      <xdr:sp macro="" textlink="">
        <xdr:nvSpPr>
          <xdr:cNvPr id="38" name="TekstSylinder 47">
            <a:extLst>
              <a:ext uri="{FF2B5EF4-FFF2-40B4-BE49-F238E27FC236}">
                <a16:creationId xmlns:a16="http://schemas.microsoft.com/office/drawing/2014/main" id="{4E3E0563-B49C-1E5A-A481-5435C4D9AF9A}"/>
              </a:ext>
            </a:extLst>
          </xdr:cNvPr>
          <xdr:cNvSpPr txBox="1"/>
        </xdr:nvSpPr>
        <xdr:spPr>
          <a:xfrm>
            <a:off x="6262323" y="28115703"/>
            <a:ext cx="1559945" cy="4919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tx1"/>
          </a:fontRef>
        </xdr:style>
        <xdr:txBody>
          <a:bodyPr vertOverflow="clip" horzOverflow="clip" wrap="square" lIns="365760" tIns="45720" rIns="91440" bIns="45720" rtlCol="0" anchor="t"/>
          <a:lstStyle/>
          <a:p>
            <a:pPr algn="l"/>
            <a:r>
              <a:rPr lang="nb-NO" sz="1600" b="0" i="0" u="none" baseline="0">
                <a:solidFill>
                  <a:srgbClr val="B6E3FF"/>
                </a:solidFill>
                <a:latin typeface="Source Sans Pro"/>
                <a:ea typeface="Source Sans Pro"/>
              </a:rPr>
              <a:t>Tur retur Oslo-Trondheim</a:t>
            </a:r>
            <a:endParaRPr lang="nb-NO" sz="4000" b="1" i="0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3</xdr:col>
      <xdr:colOff>1534969</xdr:colOff>
      <xdr:row>79</xdr:row>
      <xdr:rowOff>167740</xdr:rowOff>
    </xdr:from>
    <xdr:to>
      <xdr:col>5</xdr:col>
      <xdr:colOff>3078480</xdr:colOff>
      <xdr:row>87</xdr:row>
      <xdr:rowOff>609600</xdr:rowOff>
    </xdr:to>
    <xdr:sp macro="" textlink="">
      <xdr:nvSpPr>
        <xdr:cNvPr id="39" name="Avrundet rektangel 46">
          <a:extLst>
            <a:ext uri="{FF2B5EF4-FFF2-40B4-BE49-F238E27FC236}">
              <a16:creationId xmlns:a16="http://schemas.microsoft.com/office/drawing/2014/main" id="{AF4AA51A-D9B6-4C74-BB2F-59899A13DBA1}"/>
            </a:ext>
          </a:extLst>
        </xdr:cNvPr>
        <xdr:cNvSpPr/>
      </xdr:nvSpPr>
      <xdr:spPr>
        <a:xfrm>
          <a:off x="9563100" y="29727525"/>
          <a:ext cx="8258175" cy="1962150"/>
        </a:xfrm>
        <a:prstGeom prst="roundRect">
          <a:avLst>
            <a:gd name="adj" fmla="val 18852"/>
          </a:avLst>
        </a:prstGeom>
        <a:solidFill>
          <a:schemeClr val="bg1">
            <a:alpha val="3000"/>
          </a:schemeClr>
        </a:solidFill>
        <a:ln>
          <a:solidFill>
            <a:schemeClr val="bg1">
              <a:alpha val="8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274320" tIns="274320" rIns="91440" bIns="45720" numCol="1" rtlCol="0" fromWordArt="0" anchor="t" anchorCtr="0">
          <a:prstTxWarp prst="textNoShape">
            <a:avLst/>
          </a:prstTxWarp>
          <a:noAutofit/>
        </a:bodyPr>
        <a:lstStyle/>
        <a:p>
          <a:pPr algn="l"/>
          <a:r>
            <a:rPr lang="nb-NO" sz="1600" b="0" i="0" u="none" baseline="0" dirty="0" err="1">
              <a:solidFill>
                <a:srgbClr val="B6E3FF"/>
              </a:solidFill>
              <a:latin typeface="Source Sans Pro"/>
              <a:ea typeface="Source Sans Pro"/>
            </a:rPr>
            <a:t>Detta motsvarar </a:t>
          </a:r>
          <a:endParaRPr lang="nb-NO" sz="1600" b="0" dirty="0" err="1">
            <a:solidFill>
              <a:schemeClr val="accent6">
                <a:lumMod val="20000"/>
                <a:lumOff val="80000"/>
              </a:schemeClr>
            </a:solidFill>
          </a:endParaRPr>
        </a:p>
      </xdr:txBody>
    </xdr:sp>
    <xdr:clientData/>
  </xdr:twoCellAnchor>
  <xdr:twoCellAnchor>
    <xdr:from>
      <xdr:col>3</xdr:col>
      <xdr:colOff>1534969</xdr:colOff>
      <xdr:row>83</xdr:row>
      <xdr:rowOff>6529</xdr:rowOff>
    </xdr:from>
    <xdr:to>
      <xdr:col>4</xdr:col>
      <xdr:colOff>3429226</xdr:colOff>
      <xdr:row>87</xdr:row>
      <xdr:rowOff>1369</xdr:rowOff>
    </xdr:to>
    <xdr:sp macro="" textlink="$C$106">
      <xdr:nvSpPr>
        <xdr:cNvPr id="48" name="TekstSylinder 47">
          <a:extLst>
            <a:ext uri="{FF2B5EF4-FFF2-40B4-BE49-F238E27FC236}">
              <a16:creationId xmlns:a16="http://schemas.microsoft.com/office/drawing/2014/main" id="{9B296011-F24B-4A25-B2E6-8E7DDC828CDD}"/>
            </a:ext>
          </a:extLst>
        </xdr:cNvPr>
        <xdr:cNvSpPr txBox="1"/>
      </xdr:nvSpPr>
      <xdr:spPr>
        <a:xfrm>
          <a:off x="9563100" y="30327600"/>
          <a:ext cx="4305300" cy="752475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lIns="365760" tIns="45720" rIns="91440" bIns="45720" rtlCol="0" anchor="t"/>
        <a:lstStyle/>
        <a:p>
          <a:pPr algn="l"/>
          <a:fld id="{C8A81766-F1D2-4EDB-A1FB-5F5FE4A02AC2}" type="TxLink">
            <a:rPr lang="en-US" sz="4400" b="1" i="0" u="none" baseline="0">
              <a:solidFill>
                <a:srgbClr val="FFFFFF"/>
              </a:solidFill>
              <a:latin typeface="Source Sans Pro"/>
              <a:ea typeface="Source Sans Pro"/>
            </a:rPr>
            <a:pPr algn="l"/>
            <a:t>0 flyg</a:t>
          </a:fld>
          <a:endParaRPr lang="nb-NO" sz="4400" b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281</xdr:rowOff>
    </xdr:from>
    <xdr:to>
      <xdr:col>1</xdr:col>
      <xdr:colOff>2750820</xdr:colOff>
      <xdr:row>0</xdr:row>
      <xdr:rowOff>815693</xdr:rowOff>
    </xdr:to>
    <xdr:sp macro="" textlink="">
      <xdr:nvSpPr>
        <xdr:cNvPr id="63" name="TekstSylinder 27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C79A4013-F6D8-4DDB-AD1D-565B1F7E41EE}"/>
            </a:ext>
          </a:extLst>
        </xdr:cNvPr>
        <xdr:cNvSpPr txBox="1"/>
      </xdr:nvSpPr>
      <xdr:spPr>
        <a:xfrm>
          <a:off x="1009650" y="0"/>
          <a:ext cx="2752725" cy="8191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800" b="0" i="0" u="none" baseline="0">
              <a:solidFill>
                <a:srgbClr val="B6E3FF"/>
              </a:solidFill>
              <a:latin typeface="Source Sans Pro"/>
              <a:ea typeface="Source Sans Pro"/>
            </a:rPr>
            <a:t>Ditt klimatavtryck</a:t>
          </a:r>
        </a:p>
      </xdr:txBody>
    </xdr:sp>
    <xdr:clientData/>
  </xdr:twoCellAnchor>
  <xdr:twoCellAnchor>
    <xdr:from>
      <xdr:col>1</xdr:col>
      <xdr:colOff>2263493</xdr:colOff>
      <xdr:row>0</xdr:row>
      <xdr:rowOff>1270</xdr:rowOff>
    </xdr:from>
    <xdr:to>
      <xdr:col>2</xdr:col>
      <xdr:colOff>592307</xdr:colOff>
      <xdr:row>0</xdr:row>
      <xdr:rowOff>814705</xdr:rowOff>
    </xdr:to>
    <xdr:sp macro="" textlink="">
      <xdr:nvSpPr>
        <xdr:cNvPr id="64" name="TekstSylinder 68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14DFEDEB-C149-4B4A-9E8C-B598A0CD05A4}"/>
            </a:ext>
          </a:extLst>
        </xdr:cNvPr>
        <xdr:cNvSpPr txBox="1"/>
      </xdr:nvSpPr>
      <xdr:spPr>
        <a:xfrm>
          <a:off x="3276600" y="0"/>
          <a:ext cx="2133600" cy="809625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800" b="0" i="0" u="none" baseline="0">
              <a:solidFill>
                <a:srgbClr val="FFFFFF"/>
              </a:solidFill>
              <a:latin typeface="Source Sans Pro"/>
              <a:ea typeface="Source Sans Pro"/>
            </a:rPr>
            <a:t>Klimatåtgärd</a:t>
          </a:r>
        </a:p>
      </xdr:txBody>
    </xdr:sp>
    <xdr:clientData/>
  </xdr:twoCellAnchor>
  <xdr:twoCellAnchor>
    <xdr:from>
      <xdr:col>2</xdr:col>
      <xdr:colOff>257380</xdr:colOff>
      <xdr:row>0</xdr:row>
      <xdr:rowOff>0</xdr:rowOff>
    </xdr:from>
    <xdr:to>
      <xdr:col>2</xdr:col>
      <xdr:colOff>2441054</xdr:colOff>
      <xdr:row>0</xdr:row>
      <xdr:rowOff>815975</xdr:rowOff>
    </xdr:to>
    <xdr:sp macro="" textlink="">
      <xdr:nvSpPr>
        <xdr:cNvPr id="65" name="TekstSylinder 27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7B041109-F897-4433-84AD-42E9D3FFF0CB}"/>
            </a:ext>
          </a:extLst>
        </xdr:cNvPr>
        <xdr:cNvSpPr txBox="1"/>
      </xdr:nvSpPr>
      <xdr:spPr>
        <a:xfrm>
          <a:off x="5067300" y="0"/>
          <a:ext cx="2181225" cy="8191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nb-NO" sz="1800" b="0" i="0" u="none" baseline="0">
              <a:solidFill>
                <a:srgbClr val="F2F2F2"/>
              </a:solidFill>
              <a:latin typeface="Source Sans Pro"/>
              <a:ea typeface="Source Sans Pro"/>
            </a:rPr>
            <a:t>Inköp och effekt</a:t>
          </a:r>
          <a:endParaRPr lang="nb-NO" sz="1800" b="0">
            <a:solidFill>
              <a:schemeClr val="bg1">
                <a:lumMod val="95000"/>
              </a:schemeClr>
            </a:solidFill>
          </a:endParaRPr>
        </a:p>
      </xdr:txBody>
    </xdr:sp>
    <xdr:clientData/>
  </xdr:twoCellAnchor>
  <xdr:twoCellAnchor>
    <xdr:from>
      <xdr:col>2</xdr:col>
      <xdr:colOff>2106126</xdr:colOff>
      <xdr:row>0</xdr:row>
      <xdr:rowOff>0</xdr:rowOff>
    </xdr:from>
    <xdr:to>
      <xdr:col>3</xdr:col>
      <xdr:colOff>1266813</xdr:colOff>
      <xdr:row>0</xdr:row>
      <xdr:rowOff>815975</xdr:rowOff>
    </xdr:to>
    <xdr:sp macro="" textlink="">
      <xdr:nvSpPr>
        <xdr:cNvPr id="66" name="TekstSylinder 27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C1E6C82A-D00B-40ED-924F-A3AD0EED43A3}"/>
            </a:ext>
          </a:extLst>
        </xdr:cNvPr>
        <xdr:cNvSpPr txBox="1"/>
      </xdr:nvSpPr>
      <xdr:spPr>
        <a:xfrm>
          <a:off x="6915150" y="0"/>
          <a:ext cx="2381250" cy="8191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nb-NO" sz="1800" b="0" i="0" u="none" baseline="0">
              <a:solidFill>
                <a:srgbClr val="F2F2F2"/>
              </a:solidFill>
              <a:latin typeface="Source Sans Pro"/>
              <a:ea typeface="Source Sans Pro"/>
            </a:rPr>
            <a:t>Dataunderlag</a:t>
          </a:r>
        </a:p>
      </xdr:txBody>
    </xdr:sp>
    <xdr:clientData/>
  </xdr:twoCellAnchor>
  <xdr:twoCellAnchor editAs="oneCell">
    <xdr:from>
      <xdr:col>0</xdr:col>
      <xdr:colOff>432054</xdr:colOff>
      <xdr:row>0</xdr:row>
      <xdr:rowOff>240962</xdr:rowOff>
    </xdr:from>
    <xdr:to>
      <xdr:col>0</xdr:col>
      <xdr:colOff>860244</xdr:colOff>
      <xdr:row>0</xdr:row>
      <xdr:rowOff>632421</xdr:rowOff>
    </xdr:to>
    <xdr:pic>
      <xdr:nvPicPr>
        <xdr:cNvPr id="68" name="Grafikk 67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4021C344-FCDF-4625-BCE9-F784C997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96DAC541-7B7A-43D3-8B79-37D633B846F1}">
              <asvg:svgBlip xmlns:asvg="http://schemas.microsoft.com/office/drawing/2016/SVG/main" r:embed="rId31"/>
            </a:ext>
          </a:extLst>
        </a:blip>
        <a:stretch>
          <a:fillRect/>
        </a:stretch>
      </xdr:blipFill>
      <xdr:spPr>
        <a:xfrm>
          <a:off x="428625" y="238125"/>
          <a:ext cx="428625" cy="390525"/>
        </a:xfrm>
        <a:prstGeom prst="rect">
          <a:avLst/>
        </a:prstGeom>
      </xdr:spPr>
    </xdr:pic>
    <xdr:clientData/>
  </xdr:twoCellAnchor>
  <xdr:twoCellAnchor>
    <xdr:from>
      <xdr:col>1</xdr:col>
      <xdr:colOff>473710</xdr:colOff>
      <xdr:row>52</xdr:row>
      <xdr:rowOff>7620</xdr:rowOff>
    </xdr:from>
    <xdr:to>
      <xdr:col>2</xdr:col>
      <xdr:colOff>602616</xdr:colOff>
      <xdr:row>64</xdr:row>
      <xdr:rowOff>165100</xdr:rowOff>
    </xdr:to>
    <xdr:sp macro="" textlink="$B$41">
      <xdr:nvSpPr>
        <xdr:cNvPr id="20" name="TextBox 26">
          <a:extLst>
            <a:ext uri="{FF2B5EF4-FFF2-40B4-BE49-F238E27FC236}">
              <a16:creationId xmlns:a16="http://schemas.microsoft.com/office/drawing/2014/main" id="{AE0E6852-89C5-4CBB-B69D-A796370F658E}"/>
            </a:ext>
          </a:extLst>
        </xdr:cNvPr>
        <xdr:cNvSpPr txBox="1"/>
      </xdr:nvSpPr>
      <xdr:spPr>
        <a:xfrm>
          <a:off x="1485900" y="24422100"/>
          <a:ext cx="3933825" cy="2447925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fld id="{FFFF892D-D0D3-46E5-A1DB-C06C5ECF97AA}" type="TxLink">
            <a:rPr lang="en-US" sz="4000" b="1" i="0" u="none" kern="1200" baseline="0">
              <a:solidFill>
                <a:srgbClr val="FFFFFF"/>
              </a:solidFill>
              <a:latin typeface="Source Serif 4"/>
              <a:ea typeface="Source Serif 4"/>
            </a:rPr>
            <a:pPr algn="l"/>
            <a:t>Avtryck, per år [kg CO2-ekv]</a:t>
          </a:fld>
          <a:endParaRPr lang="nb-NO" sz="4000" kern="1200">
            <a:solidFill>
              <a:schemeClr val="bg1"/>
            </a:solidFill>
            <a:latin typeface="+mj-lt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1631245</xdr:colOff>
      <xdr:row>18</xdr:row>
      <xdr:rowOff>546100</xdr:rowOff>
    </xdr:from>
    <xdr:to>
      <xdr:col>10</xdr:col>
      <xdr:colOff>939800</xdr:colOff>
      <xdr:row>30</xdr:row>
      <xdr:rowOff>596900</xdr:rowOff>
    </xdr:to>
    <xdr:sp macro="" textlink="">
      <xdr:nvSpPr>
        <xdr:cNvPr id="2" name="Avrundet rektangel 31">
          <a:extLst>
            <a:ext uri="{FF2B5EF4-FFF2-40B4-BE49-F238E27FC236}">
              <a16:creationId xmlns:a16="http://schemas.microsoft.com/office/drawing/2014/main" id="{C4B36752-F628-2043-A754-A5DC145941B4}"/>
            </a:ext>
          </a:extLst>
        </xdr:cNvPr>
        <xdr:cNvSpPr/>
      </xdr:nvSpPr>
      <xdr:spPr>
        <a:xfrm>
          <a:off x="9105900" y="6105525"/>
          <a:ext cx="12315825" cy="4838700"/>
        </a:xfrm>
        <a:prstGeom prst="roundRect">
          <a:avLst>
            <a:gd name="adj" fmla="val 8145"/>
          </a:avLst>
        </a:prstGeom>
        <a:solidFill>
          <a:schemeClr val="tx1">
            <a:lumMod val="50000"/>
            <a:lumOff val="50000"/>
            <a:alpha val="6487"/>
          </a:schemeClr>
        </a:solidFill>
        <a:ln>
          <a:solidFill>
            <a:schemeClr val="bg2">
              <a:lumMod val="50000"/>
              <a:alpha val="9335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ctr"/>
          <a:endParaRPr lang="nb-NO" sz="2000" b="1" dirty="0" err="1"/>
        </a:p>
      </xdr:txBody>
    </xdr:sp>
    <xdr:clientData/>
  </xdr:twoCellAnchor>
  <xdr:twoCellAnchor>
    <xdr:from>
      <xdr:col>0</xdr:col>
      <xdr:colOff>1239694</xdr:colOff>
      <xdr:row>34</xdr:row>
      <xdr:rowOff>0</xdr:rowOff>
    </xdr:from>
    <xdr:to>
      <xdr:col>10</xdr:col>
      <xdr:colOff>279400</xdr:colOff>
      <xdr:row>34</xdr:row>
      <xdr:rowOff>0</xdr:rowOff>
    </xdr:to>
    <xdr:sp macro="" textlink="">
      <xdr:nvSpPr>
        <xdr:cNvPr id="3" name="Avrundet rektangel 31">
          <a:extLst>
            <a:ext uri="{FF2B5EF4-FFF2-40B4-BE49-F238E27FC236}">
              <a16:creationId xmlns:a16="http://schemas.microsoft.com/office/drawing/2014/main" id="{71C99970-6479-ED40-BEB8-E090A42F501F}"/>
            </a:ext>
          </a:extLst>
        </xdr:cNvPr>
        <xdr:cNvSpPr/>
      </xdr:nvSpPr>
      <xdr:spPr>
        <a:xfrm>
          <a:off x="1009650" y="12306300"/>
          <a:ext cx="19754850" cy="0"/>
        </a:xfrm>
        <a:prstGeom prst="roundRect">
          <a:avLst>
            <a:gd name="adj" fmla="val 8145"/>
          </a:avLst>
        </a:prstGeom>
        <a:solidFill>
          <a:srgbClr val="E5F7F2">
            <a:alpha val="3000"/>
          </a:srgbClr>
        </a:solidFill>
        <a:ln>
          <a:solidFill>
            <a:schemeClr val="bg1">
              <a:alpha val="4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ctr"/>
          <a:endParaRPr lang="nb-NO" sz="2000" b="1" dirty="0" err="1"/>
        </a:p>
      </xdr:txBody>
    </xdr:sp>
    <xdr:clientData/>
  </xdr:twoCellAnchor>
  <xdr:twoCellAnchor>
    <xdr:from>
      <xdr:col>0</xdr:col>
      <xdr:colOff>1236520</xdr:colOff>
      <xdr:row>6</xdr:row>
      <xdr:rowOff>140891</xdr:rowOff>
    </xdr:from>
    <xdr:to>
      <xdr:col>15</xdr:col>
      <xdr:colOff>1503220</xdr:colOff>
      <xdr:row>11</xdr:row>
      <xdr:rowOff>120430</xdr:rowOff>
    </xdr:to>
    <xdr:sp macro="" textlink="">
      <xdr:nvSpPr>
        <xdr:cNvPr id="4" name="TekstSylinder 3">
          <a:extLst>
            <a:ext uri="{FF2B5EF4-FFF2-40B4-BE49-F238E27FC236}">
              <a16:creationId xmlns:a16="http://schemas.microsoft.com/office/drawing/2014/main" id="{7EFBBCBC-1A73-FC4C-9618-3509AF4C4E29}"/>
            </a:ext>
          </a:extLst>
        </xdr:cNvPr>
        <xdr:cNvSpPr txBox="1"/>
      </xdr:nvSpPr>
      <xdr:spPr>
        <a:xfrm>
          <a:off x="1009650" y="1924050"/>
          <a:ext cx="30460950" cy="93345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4800" b="1" i="0" u="none" baseline="0">
              <a:solidFill>
                <a:srgbClr val="00446D"/>
              </a:solidFill>
              <a:latin typeface="Source Sans Pro"/>
              <a:ea typeface="Source Sans Pro"/>
            </a:rPr>
            <a:t>Klimatåtgärd</a:t>
          </a:r>
        </a:p>
      </xdr:txBody>
    </xdr:sp>
    <xdr:clientData/>
  </xdr:twoCellAnchor>
  <xdr:twoCellAnchor>
    <xdr:from>
      <xdr:col>0</xdr:col>
      <xdr:colOff>1236520</xdr:colOff>
      <xdr:row>4</xdr:row>
      <xdr:rowOff>173355</xdr:rowOff>
    </xdr:from>
    <xdr:to>
      <xdr:col>15</xdr:col>
      <xdr:colOff>1333040</xdr:colOff>
      <xdr:row>8</xdr:row>
      <xdr:rowOff>149225</xdr:rowOff>
    </xdr:to>
    <xdr:sp macro="" textlink="">
      <xdr:nvSpPr>
        <xdr:cNvPr id="5" name="TekstSylinder 4">
          <a:extLst>
            <a:ext uri="{FF2B5EF4-FFF2-40B4-BE49-F238E27FC236}">
              <a16:creationId xmlns:a16="http://schemas.microsoft.com/office/drawing/2014/main" id="{439B8BEC-F1CF-AC45-8EA3-0DA4257D1C26}"/>
            </a:ext>
          </a:extLst>
        </xdr:cNvPr>
        <xdr:cNvSpPr txBox="1"/>
      </xdr:nvSpPr>
      <xdr:spPr>
        <a:xfrm>
          <a:off x="1009650" y="1571625"/>
          <a:ext cx="30289500" cy="73342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000" b="0" i="0" u="none" baseline="0">
              <a:solidFill>
                <a:srgbClr val="00446D"/>
              </a:solidFill>
              <a:latin typeface="Source Sans Pro"/>
              <a:ea typeface="Source Sans Pro"/>
            </a:rPr>
            <a:t>Effektkalkylator för möbler</a:t>
          </a:r>
        </a:p>
      </xdr:txBody>
    </xdr:sp>
    <xdr:clientData/>
  </xdr:twoCellAnchor>
  <xdr:twoCellAnchor>
    <xdr:from>
      <xdr:col>0</xdr:col>
      <xdr:colOff>1236520</xdr:colOff>
      <xdr:row>11</xdr:row>
      <xdr:rowOff>97320</xdr:rowOff>
    </xdr:from>
    <xdr:to>
      <xdr:col>15</xdr:col>
      <xdr:colOff>1344470</xdr:colOff>
      <xdr:row>15</xdr:row>
      <xdr:rowOff>65570</xdr:rowOff>
    </xdr:to>
    <xdr:sp macro="" textlink="">
      <xdr:nvSpPr>
        <xdr:cNvPr id="6" name="TekstSylinder 5">
          <a:extLst>
            <a:ext uri="{FF2B5EF4-FFF2-40B4-BE49-F238E27FC236}">
              <a16:creationId xmlns:a16="http://schemas.microsoft.com/office/drawing/2014/main" id="{23818B62-CB96-8649-9F38-D6F8839B3FB5}"/>
            </a:ext>
          </a:extLst>
        </xdr:cNvPr>
        <xdr:cNvSpPr txBox="1"/>
      </xdr:nvSpPr>
      <xdr:spPr>
        <a:xfrm>
          <a:off x="1009650" y="2828925"/>
          <a:ext cx="30299025" cy="73342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400" b="0" i="0" u="none" baseline="0">
              <a:solidFill>
                <a:srgbClr val="00446D"/>
              </a:solidFill>
              <a:latin typeface="Source Sans Pro"/>
              <a:ea typeface="Source Sans Pro"/>
            </a:rPr>
            <a:t>Se effekterna av olika åtgärder för att minska möblernas klimatavtryck. </a:t>
          </a:r>
          <a:endParaRPr lang="nb-NO" sz="2400" b="0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1124135</xdr:colOff>
      <xdr:row>34</xdr:row>
      <xdr:rowOff>0</xdr:rowOff>
    </xdr:from>
    <xdr:to>
      <xdr:col>10</xdr:col>
      <xdr:colOff>384401</xdr:colOff>
      <xdr:row>34</xdr:row>
      <xdr:rowOff>0</xdr:rowOff>
    </xdr:to>
    <xdr:grpSp>
      <xdr:nvGrpSpPr>
        <xdr:cNvPr id="9" name="Gruppe 32">
          <a:extLst>
            <a:ext uri="{FF2B5EF4-FFF2-40B4-BE49-F238E27FC236}">
              <a16:creationId xmlns:a16="http://schemas.microsoft.com/office/drawing/2014/main" id="{124DFB4D-D90F-994A-A5E3-555FA017713D}"/>
            </a:ext>
          </a:extLst>
        </xdr:cNvPr>
        <xdr:cNvGrpSpPr>
          <a:grpSpLocks/>
        </xdr:cNvGrpSpPr>
      </xdr:nvGrpSpPr>
      <xdr:grpSpPr>
        <a:xfrm>
          <a:off x="1009835" y="12125325"/>
          <a:ext cx="19862841" cy="0"/>
          <a:chOff x="1426805" y="16872452"/>
          <a:chExt cx="9237183" cy="5348678"/>
        </a:xfrm>
      </xdr:grpSpPr>
      <xdr:sp macro="" textlink="">
        <xdr:nvSpPr>
          <xdr:cNvPr id="10" name="Avrundet rektangel 31">
            <a:extLst>
              <a:ext uri="{FF2B5EF4-FFF2-40B4-BE49-F238E27FC236}">
                <a16:creationId xmlns:a16="http://schemas.microsoft.com/office/drawing/2014/main" id="{CFD9BF61-79B0-84EB-B177-88602983E1E7}"/>
              </a:ext>
            </a:extLst>
          </xdr:cNvPr>
          <xdr:cNvSpPr/>
        </xdr:nvSpPr>
        <xdr:spPr>
          <a:xfrm>
            <a:off x="1426805" y="16886770"/>
            <a:ext cx="9237183" cy="5069843"/>
          </a:xfrm>
          <a:prstGeom prst="roundRect">
            <a:avLst>
              <a:gd name="adj" fmla="val 8145"/>
            </a:avLst>
          </a:prstGeom>
          <a:solidFill>
            <a:srgbClr val="E5F7F2">
              <a:alpha val="3000"/>
            </a:srgbClr>
          </a:solidFill>
          <a:ln>
            <a:solidFill>
              <a:schemeClr val="bg1">
                <a:alpha val="4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9144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  <xdr:graphicFrame macro="">
        <xdr:nvGraphicFramePr>
          <xdr:cNvPr id="11" name="Chart 1">
            <a:extLst>
              <a:ext uri="{FF2B5EF4-FFF2-40B4-BE49-F238E27FC236}">
                <a16:creationId xmlns:a16="http://schemas.microsoft.com/office/drawing/2014/main" id="{FCCA12B7-FCFC-7B54-791B-D460B1641216}"/>
              </a:ext>
            </a:extLst>
          </xdr:cNvPr>
          <xdr:cNvGraphicFramePr/>
        </xdr:nvGraphicFramePr>
        <xdr:xfrm>
          <a:off x="1596387" y="16872452"/>
          <a:ext cx="9004786" cy="534867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</xdr:grpSp>
    <xdr:clientData/>
  </xdr:twoCellAnchor>
  <xdr:twoCellAnchor>
    <xdr:from>
      <xdr:col>0</xdr:col>
      <xdr:colOff>1236520</xdr:colOff>
      <xdr:row>17</xdr:row>
      <xdr:rowOff>143498</xdr:rowOff>
    </xdr:from>
    <xdr:to>
      <xdr:col>6</xdr:col>
      <xdr:colOff>510540</xdr:colOff>
      <xdr:row>17</xdr:row>
      <xdr:rowOff>1003300</xdr:rowOff>
    </xdr:to>
    <xdr:sp macro="" textlink="" fLocksText="0">
      <xdr:nvSpPr>
        <xdr:cNvPr id="14" name="TekstSylinder 13">
          <a:extLst>
            <a:ext uri="{FF2B5EF4-FFF2-40B4-BE49-F238E27FC236}">
              <a16:creationId xmlns:a16="http://schemas.microsoft.com/office/drawing/2014/main" id="{7CB403FC-0A6D-814C-8D65-18904C8A5764}"/>
            </a:ext>
          </a:extLst>
        </xdr:cNvPr>
        <xdr:cNvSpPr txBox="1"/>
      </xdr:nvSpPr>
      <xdr:spPr>
        <a:xfrm>
          <a:off x="1009650" y="4400550"/>
          <a:ext cx="14325600" cy="85725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marL="0" indent="0" algn="l"/>
          <a:r>
            <a:rPr lang="nb-NO" sz="4000" b="1" i="0" u="none" baseline="0">
              <a:solidFill>
                <a:srgbClr val="00446D"/>
              </a:solidFill>
              <a:effectLst/>
              <a:latin typeface="Source Sans Pro"/>
              <a:ea typeface="Source Sans Pro"/>
            </a:rPr>
            <a:t>Vill du veta hur mycket olika åtgärder ger? </a:t>
          </a:r>
        </a:p>
      </xdr:txBody>
    </xdr:sp>
    <xdr:clientData/>
  </xdr:twoCellAnchor>
  <xdr:twoCellAnchor>
    <xdr:from>
      <xdr:col>0</xdr:col>
      <xdr:colOff>932112</xdr:colOff>
      <xdr:row>30</xdr:row>
      <xdr:rowOff>1030111</xdr:rowOff>
    </xdr:from>
    <xdr:to>
      <xdr:col>10</xdr:col>
      <xdr:colOff>898454</xdr:colOff>
      <xdr:row>51</xdr:row>
      <xdr:rowOff>38099</xdr:rowOff>
    </xdr:to>
    <xdr:grpSp>
      <xdr:nvGrpSpPr>
        <xdr:cNvPr id="59" name="Gruppe 58">
          <a:extLst>
            <a:ext uri="{FF2B5EF4-FFF2-40B4-BE49-F238E27FC236}">
              <a16:creationId xmlns:a16="http://schemas.microsoft.com/office/drawing/2014/main" id="{4FBC06C0-E4AF-43F0-F6A5-9463C6C14BDA}"/>
            </a:ext>
          </a:extLst>
        </xdr:cNvPr>
        <xdr:cNvGrpSpPr>
          <a:grpSpLocks/>
        </xdr:cNvGrpSpPr>
      </xdr:nvGrpSpPr>
      <xdr:grpSpPr>
        <a:xfrm>
          <a:off x="932112" y="11202811"/>
          <a:ext cx="20454617" cy="5646913"/>
          <a:chOff x="752479" y="11264899"/>
          <a:chExt cx="19656422" cy="5245099"/>
        </a:xfrm>
      </xdr:grpSpPr>
      <xdr:grpSp>
        <xdr:nvGrpSpPr>
          <xdr:cNvPr id="15" name="Gruppe 39">
            <a:extLst>
              <a:ext uri="{FF2B5EF4-FFF2-40B4-BE49-F238E27FC236}">
                <a16:creationId xmlns:a16="http://schemas.microsoft.com/office/drawing/2014/main" id="{5133E778-4481-CD4E-BE31-D37952868339}"/>
              </a:ext>
            </a:extLst>
          </xdr:cNvPr>
          <xdr:cNvGrpSpPr>
            <a:grpSpLocks/>
          </xdr:cNvGrpSpPr>
        </xdr:nvGrpSpPr>
        <xdr:grpSpPr>
          <a:xfrm>
            <a:off x="752479" y="11264899"/>
            <a:ext cx="19656422" cy="5245099"/>
            <a:chOff x="4775027" y="7802884"/>
            <a:chExt cx="20644152" cy="4966093"/>
          </a:xfrm>
        </xdr:grpSpPr>
        <xdr:grpSp>
          <xdr:nvGrpSpPr>
            <xdr:cNvPr id="16" name="Gruppe 38">
              <a:extLst>
                <a:ext uri="{FF2B5EF4-FFF2-40B4-BE49-F238E27FC236}">
                  <a16:creationId xmlns:a16="http://schemas.microsoft.com/office/drawing/2014/main" id="{CA30C661-D994-3B9A-775E-3A59D69D7EE1}"/>
                </a:ext>
              </a:extLst>
            </xdr:cNvPr>
            <xdr:cNvGrpSpPr>
              <a:grpSpLocks/>
            </xdr:cNvGrpSpPr>
          </xdr:nvGrpSpPr>
          <xdr:grpSpPr>
            <a:xfrm>
              <a:off x="4775027" y="7802884"/>
              <a:ext cx="20644152" cy="4966093"/>
              <a:chOff x="744894" y="7565817"/>
              <a:chExt cx="20644152" cy="4966093"/>
            </a:xfrm>
          </xdr:grpSpPr>
          <xdr:sp macro="" textlink="">
            <xdr:nvSpPr>
              <xdr:cNvPr id="18" name="Avrundet rektangel 35">
                <a:extLst>
                  <a:ext uri="{FF2B5EF4-FFF2-40B4-BE49-F238E27FC236}">
                    <a16:creationId xmlns:a16="http://schemas.microsoft.com/office/drawing/2014/main" id="{B1533E3E-5DEC-3B3A-0515-9334293B2AFE}"/>
                  </a:ext>
                </a:extLst>
              </xdr:cNvPr>
              <xdr:cNvSpPr/>
            </xdr:nvSpPr>
            <xdr:spPr>
              <a:xfrm>
                <a:off x="744894" y="7565817"/>
                <a:ext cx="20644152" cy="4966093"/>
              </a:xfrm>
              <a:prstGeom prst="roundRect">
                <a:avLst>
                  <a:gd name="adj" fmla="val 12041"/>
                </a:avLst>
              </a:prstGeom>
              <a:solidFill>
                <a:schemeClr val="bg2">
                  <a:alpha val="40808"/>
                </a:schemeClr>
              </a:solidFill>
              <a:ln>
                <a:solidFill>
                  <a:schemeClr val="bg2">
                    <a:alpha val="5000"/>
                  </a:schemeClr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bg1"/>
              </a:fontRef>
            </xdr:style>
            <xdr:txBody>
              <a:bodyPr vertOverflow="overflow" horzOverflow="overflow" vert="horz" wrap="square" lIns="91440" tIns="45720" rIns="91440" bIns="45720" numCol="1" rtlCol="0" fromWordArt="0" anchor="ctr" anchorCtr="0">
                <a:prstTxWarp prst="textNoShape">
                  <a:avLst/>
                </a:prstTxWarp>
                <a:noAutofit/>
              </a:bodyPr>
              <a:lstStyle/>
              <a:p>
                <a:pPr algn="ctr"/>
                <a:endParaRPr lang="nb-NO" sz="2000" b="1" dirty="0" err="1"/>
              </a:p>
            </xdr:txBody>
          </xdr:sp>
          <xdr:sp macro="" textlink="">
            <xdr:nvSpPr>
              <xdr:cNvPr id="19" name="Avrundet rektangel 21">
                <a:extLst>
                  <a:ext uri="{FF2B5EF4-FFF2-40B4-BE49-F238E27FC236}">
                    <a16:creationId xmlns:a16="http://schemas.microsoft.com/office/drawing/2014/main" id="{747839CB-C4E5-DE6F-F143-2B8197A92BEA}"/>
                  </a:ext>
                </a:extLst>
              </xdr:cNvPr>
              <xdr:cNvSpPr/>
            </xdr:nvSpPr>
            <xdr:spPr>
              <a:xfrm>
                <a:off x="1180183" y="7803729"/>
                <a:ext cx="2675467" cy="999066"/>
              </a:xfrm>
              <a:prstGeom prst="roundRect">
                <a:avLst>
                  <a:gd name="adj" fmla="val 0"/>
                </a:avLst>
              </a:prstGeom>
              <a:noFill/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bg1"/>
              </a:fontRef>
            </xdr:style>
            <xdr:txBody>
              <a:bodyPr vertOverflow="overflow" horzOverflow="overflow" vert="horz" wrap="square" lIns="365760" tIns="182880" rIns="91440" bIns="45720" numCol="1" rtlCol="0" fromWordArt="0" anchor="t" anchorCtr="0">
                <a:prstTxWarp prst="textNoShape">
                  <a:avLst/>
                </a:prstTxWarp>
                <a:noAutofit/>
              </a:bodyPr>
              <a:lstStyle/>
              <a:p>
                <a:pPr algn="l"/>
                <a:r>
                  <a:rPr lang="nb-NO" sz="2800" b="1" i="0" u="none" baseline="0" dirty="0" err="1">
                    <a:solidFill>
                      <a:srgbClr val="005B91"/>
                    </a:solidFill>
                    <a:latin typeface="Source Serif 4"/>
                    <a:ea typeface="Source Serif 4"/>
                  </a:rPr>
                  <a:t>Åtgärd</a:t>
                </a:r>
              </a:p>
            </xdr:txBody>
          </xdr:sp>
          <xdr:sp macro="" textlink="">
            <xdr:nvSpPr>
              <xdr:cNvPr id="20" name="Avrundet rektangel 22">
                <a:extLst>
                  <a:ext uri="{FF2B5EF4-FFF2-40B4-BE49-F238E27FC236}">
                    <a16:creationId xmlns:a16="http://schemas.microsoft.com/office/drawing/2014/main" id="{AD4695FE-25FF-E816-4362-9ABEC5648ED3}"/>
                  </a:ext>
                </a:extLst>
              </xdr:cNvPr>
              <xdr:cNvSpPr/>
            </xdr:nvSpPr>
            <xdr:spPr>
              <a:xfrm>
                <a:off x="4758145" y="7803729"/>
                <a:ext cx="2675467" cy="999066"/>
              </a:xfrm>
              <a:prstGeom prst="roundRect">
                <a:avLst>
                  <a:gd name="adj" fmla="val 0"/>
                </a:avLst>
              </a:prstGeom>
              <a:noFill/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bg1"/>
              </a:fontRef>
            </xdr:style>
            <xdr:txBody>
              <a:bodyPr vertOverflow="overflow" horzOverflow="overflow" vert="horz" wrap="square" lIns="365760" tIns="182880" rIns="91440" bIns="45720" numCol="1" rtlCol="0" fromWordArt="0" anchor="t" anchorCtr="0">
                <a:prstTxWarp prst="textNoShape">
                  <a:avLst/>
                </a:prstTxWarp>
                <a:noAutofit/>
              </a:bodyPr>
              <a:lstStyle/>
              <a:p>
                <a:pPr algn="l"/>
                <a:r>
                  <a:rPr lang="nb-NO" sz="2800" b="1" i="0" u="none" baseline="0" dirty="0" err="1">
                    <a:solidFill>
                      <a:srgbClr val="005B91"/>
                    </a:solidFill>
                    <a:latin typeface="Source Serif 4"/>
                    <a:ea typeface="Source Serif 4"/>
                  </a:rPr>
                  <a:t>Beskrivning</a:t>
                </a:r>
              </a:p>
            </xdr:txBody>
          </xdr:sp>
          <xdr:grpSp>
            <xdr:nvGrpSpPr>
              <xdr:cNvPr id="21" name="Gruppe 36">
                <a:extLst>
                  <a:ext uri="{FF2B5EF4-FFF2-40B4-BE49-F238E27FC236}">
                    <a16:creationId xmlns:a16="http://schemas.microsoft.com/office/drawing/2014/main" id="{732502AB-5194-070A-2023-6E5BF40295D2}"/>
                  </a:ext>
                </a:extLst>
              </xdr:cNvPr>
              <xdr:cNvGrpSpPr>
                <a:grpSpLocks/>
              </xdr:cNvGrpSpPr>
            </xdr:nvGrpSpPr>
            <xdr:grpSpPr>
              <a:xfrm>
                <a:off x="1198384" y="8576914"/>
                <a:ext cx="3704837" cy="2443267"/>
                <a:chOff x="1198384" y="8576914"/>
                <a:chExt cx="3704837" cy="2443267"/>
              </a:xfrm>
            </xdr:grpSpPr>
            <xdr:sp macro="" textlink="" fLocksText="0">
              <xdr:nvSpPr>
                <xdr:cNvPr id="28" name="Avrundet rektangel 23">
                  <a:extLst>
                    <a:ext uri="{FF2B5EF4-FFF2-40B4-BE49-F238E27FC236}">
                      <a16:creationId xmlns:a16="http://schemas.microsoft.com/office/drawing/2014/main" id="{83A114D1-0EFF-F5BE-547E-30BA8FE0A991}"/>
                    </a:ext>
                  </a:extLst>
                </xdr:cNvPr>
                <xdr:cNvSpPr/>
              </xdr:nvSpPr>
              <xdr:spPr>
                <a:xfrm>
                  <a:off x="1198384" y="8576914"/>
                  <a:ext cx="3652593" cy="643466"/>
                </a:xfrm>
                <a:prstGeom prst="roundRect">
                  <a:avLst>
                    <a:gd name="adj" fmla="val 0"/>
                  </a:avLst>
                </a:prstGeom>
                <a:noFill/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bg1"/>
                </a:fontRef>
              </xdr:style>
              <xdr:txBody>
                <a:bodyPr vertOverflow="overflow" horzOverflow="overflow" vert="horz" wrap="square" lIns="365760" tIns="182880" rIns="91440" bIns="45720" numCol="1" rtlCol="0" fromWordArt="0" anchor="t" anchorCtr="0">
                  <a:prstTxWarp prst="textNoShape">
                    <a:avLst/>
                  </a:prstTxWarp>
                  <a:noAutofit/>
                </a:bodyPr>
                <a:lstStyle/>
                <a:p>
                  <a:pPr algn="l"/>
                  <a:r>
                    <a:rPr lang="nb-NO" sz="2000" b="1" i="0" u="none" baseline="0" dirty="0" err="1">
                      <a:solidFill>
                        <a:srgbClr val="002E49"/>
                      </a:solidFill>
                      <a:latin typeface="Source Sans Pro"/>
                      <a:ea typeface="Source Sans Pro"/>
                    </a:rPr>
                    <a:t>Köpa nytt (ingen åtgärd)</a:t>
                  </a:r>
                </a:p>
              </xdr:txBody>
            </xdr:sp>
            <xdr:sp macro="" textlink="" fLocksText="0">
              <xdr:nvSpPr>
                <xdr:cNvPr id="30" name="Avrundet rektangel 29">
                  <a:extLst>
                    <a:ext uri="{FF2B5EF4-FFF2-40B4-BE49-F238E27FC236}">
                      <a16:creationId xmlns:a16="http://schemas.microsoft.com/office/drawing/2014/main" id="{AF4B06DC-4F71-8141-D76B-E20814B230A9}"/>
                    </a:ext>
                  </a:extLst>
                </xdr:cNvPr>
                <xdr:cNvSpPr/>
              </xdr:nvSpPr>
              <xdr:spPr>
                <a:xfrm>
                  <a:off x="1198384" y="9446590"/>
                  <a:ext cx="3652593" cy="643466"/>
                </a:xfrm>
                <a:prstGeom prst="roundRect">
                  <a:avLst>
                    <a:gd name="adj" fmla="val 0"/>
                  </a:avLst>
                </a:prstGeom>
                <a:noFill/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bg1"/>
                </a:fontRef>
              </xdr:style>
              <xdr:txBody>
                <a:bodyPr vertOverflow="overflow" horzOverflow="overflow" vert="horz" wrap="square" lIns="365760" tIns="182880" rIns="91440" bIns="45720" numCol="1" rtlCol="0" fromWordArt="0" anchor="t" anchorCtr="0">
                  <a:prstTxWarp prst="textNoShape">
                    <a:avLst/>
                  </a:prstTxWarp>
                  <a:noAutofit/>
                </a:bodyPr>
                <a:lstStyle/>
                <a:p>
                  <a:pPr algn="l"/>
                  <a:r>
                    <a:rPr lang="nb-NO" sz="2000" b="1" i="0" u="none" baseline="0" dirty="0" err="1">
                      <a:solidFill>
                        <a:srgbClr val="002E49"/>
                      </a:solidFill>
                      <a:latin typeface="Source Sans Pro"/>
                      <a:ea typeface="Source Sans Pro"/>
                    </a:rPr>
                    <a:t>Köpa begagnat</a:t>
                  </a:r>
                </a:p>
              </xdr:txBody>
            </xdr:sp>
            <xdr:sp macro="" textlink="" fLocksText="0">
              <xdr:nvSpPr>
                <xdr:cNvPr id="31" name="Avrundet rektangel 31">
                  <a:extLst>
                    <a:ext uri="{FF2B5EF4-FFF2-40B4-BE49-F238E27FC236}">
                      <a16:creationId xmlns:a16="http://schemas.microsoft.com/office/drawing/2014/main" id="{9A4D7F6E-E554-992E-7747-375134715FF6}"/>
                    </a:ext>
                  </a:extLst>
                </xdr:cNvPr>
                <xdr:cNvSpPr/>
              </xdr:nvSpPr>
              <xdr:spPr>
                <a:xfrm>
                  <a:off x="1198384" y="10376715"/>
                  <a:ext cx="3704837" cy="643466"/>
                </a:xfrm>
                <a:prstGeom prst="roundRect">
                  <a:avLst>
                    <a:gd name="adj" fmla="val 0"/>
                  </a:avLst>
                </a:prstGeom>
                <a:noFill/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bg1"/>
                </a:fontRef>
              </xdr:style>
              <xdr:txBody>
                <a:bodyPr vertOverflow="overflow" horzOverflow="overflow" vert="horz" wrap="square" lIns="365760" tIns="182880" rIns="91440" bIns="45720" numCol="1" rtlCol="0" fromWordArt="0" anchor="t" anchorCtr="0">
                  <a:prstTxWarp prst="textNoShape">
                    <a:avLst/>
                  </a:prstTxWarp>
                  <a:noAutofit/>
                </a:bodyPr>
                <a:lstStyle/>
                <a:p>
                  <a:pPr algn="l"/>
                  <a:r>
                    <a:rPr lang="nb-NO" sz="2000" b="1" i="0" u="none" baseline="0" dirty="0" err="1">
                      <a:solidFill>
                        <a:srgbClr val="002E49"/>
                      </a:solidFill>
                      <a:latin typeface="Source Sans Pro"/>
                      <a:ea typeface="Source Sans Pro"/>
                    </a:rPr>
                    <a:t>Reparation</a:t>
                  </a:r>
                </a:p>
              </xdr:txBody>
            </xdr:sp>
          </xdr:grpSp>
          <xdr:grpSp>
            <xdr:nvGrpSpPr>
              <xdr:cNvPr id="22" name="Gruppe 37">
                <a:extLst>
                  <a:ext uri="{FF2B5EF4-FFF2-40B4-BE49-F238E27FC236}">
                    <a16:creationId xmlns:a16="http://schemas.microsoft.com/office/drawing/2014/main" id="{C84DCE3A-7498-424E-A0B5-104419A39CB9}"/>
                  </a:ext>
                </a:extLst>
              </xdr:cNvPr>
              <xdr:cNvGrpSpPr>
                <a:grpSpLocks/>
              </xdr:cNvGrpSpPr>
            </xdr:nvGrpSpPr>
            <xdr:grpSpPr>
              <a:xfrm>
                <a:off x="4753714" y="8577649"/>
                <a:ext cx="16354412" cy="3491290"/>
                <a:chOff x="4753714" y="8577649"/>
                <a:chExt cx="16354412" cy="3491290"/>
              </a:xfrm>
            </xdr:grpSpPr>
            <xdr:sp macro="" textlink="" fLocksText="0">
              <xdr:nvSpPr>
                <xdr:cNvPr id="23" name="Avrundet rektangel 24">
                  <a:extLst>
                    <a:ext uri="{FF2B5EF4-FFF2-40B4-BE49-F238E27FC236}">
                      <a16:creationId xmlns:a16="http://schemas.microsoft.com/office/drawing/2014/main" id="{678DC7F2-25FD-42A5-D8C1-A243D67B4A14}"/>
                    </a:ext>
                  </a:extLst>
                </xdr:cNvPr>
                <xdr:cNvSpPr/>
              </xdr:nvSpPr>
              <xdr:spPr>
                <a:xfrm>
                  <a:off x="4781745" y="8577649"/>
                  <a:ext cx="15060069" cy="641993"/>
                </a:xfrm>
                <a:prstGeom prst="roundRect">
                  <a:avLst>
                    <a:gd name="adj" fmla="val 0"/>
                  </a:avLst>
                </a:prstGeom>
                <a:noFill/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bg1"/>
                </a:fontRef>
              </xdr:style>
              <xdr:txBody>
                <a:bodyPr vertOverflow="overflow" horzOverflow="overflow" vert="horz" wrap="square" lIns="365760" tIns="182880" rIns="91440" bIns="45720" numCol="1" rtlCol="0" fromWordArt="0" anchor="t" anchorCtr="0">
                  <a:prstTxWarp prst="textNoShape">
                    <a:avLst/>
                  </a:prstTxWarp>
                  <a:noAutofit/>
                </a:bodyPr>
                <a:lstStyle/>
                <a:p>
                  <a:pPr algn="l"/>
                  <a:r>
                    <a:rPr lang="nb-NO" sz="2000" b="0" i="0" u="none" baseline="0" dirty="0" err="1">
                      <a:solidFill>
                        <a:srgbClr val="002E49"/>
                      </a:solidFill>
                      <a:latin typeface="Source Sans Pro"/>
                      <a:ea typeface="Source Sans Pro"/>
                    </a:rPr>
                    <a:t>Möbler köps nya </a:t>
                  </a:r>
                  <a:endParaRPr lang="nb-NO" sz="2000" b="0" dirty="0" err="1">
                    <a:solidFill>
                      <a:schemeClr val="accent6">
                        <a:lumMod val="50000"/>
                      </a:schemeClr>
                    </a:solidFill>
                  </a:endParaRPr>
                </a:p>
              </xdr:txBody>
            </xdr:sp>
            <xdr:sp macro="" textlink="" fLocksText="0">
              <xdr:nvSpPr>
                <xdr:cNvPr id="25" name="Avrundet rektangel 30">
                  <a:extLst>
                    <a:ext uri="{FF2B5EF4-FFF2-40B4-BE49-F238E27FC236}">
                      <a16:creationId xmlns:a16="http://schemas.microsoft.com/office/drawing/2014/main" id="{1CEA767D-C9DF-CE2F-C288-DDF8D6517216}"/>
                    </a:ext>
                  </a:extLst>
                </xdr:cNvPr>
                <xdr:cNvSpPr/>
              </xdr:nvSpPr>
              <xdr:spPr>
                <a:xfrm>
                  <a:off x="4753715" y="9355175"/>
                  <a:ext cx="16354411" cy="641993"/>
                </a:xfrm>
                <a:prstGeom prst="roundRect">
                  <a:avLst>
                    <a:gd name="adj" fmla="val 0"/>
                  </a:avLst>
                </a:prstGeom>
                <a:noFill/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bg1"/>
                </a:fontRef>
              </xdr:style>
              <xdr:txBody>
                <a:bodyPr vertOverflow="overflow" horzOverflow="overflow" vert="horz" wrap="square" lIns="365760" tIns="182880" rIns="91440" bIns="45720" numCol="1" rtlCol="0" fromWordArt="0" anchor="t" anchorCtr="0">
                  <a:prstTxWarp prst="textNoShape">
                    <a:avLst/>
                  </a:prstTxWarp>
                  <a:noAutofit/>
                </a:bodyPr>
                <a:lstStyle/>
                <a:p>
                  <a:r>
                    <a:rPr lang="nb-NO" sz="2000" b="0" i="0" u="none" baseline="0">
                      <a:solidFill>
                        <a:srgbClr val="002E49"/>
                      </a:solidFill>
                      <a:latin typeface="Source Sans Pro"/>
                      <a:ea typeface="Source Sans Pro"/>
                    </a:rPr>
                    <a:t>Möbler</a:t>
                  </a:r>
                  <a:r>
                    <a:rPr lang="nb-NO" sz="1100" b="0" i="0" u="none" baseline="0">
                      <a:solidFill>
                        <a:srgbClr val="FFFFFF"/>
                      </a:solidFill>
                      <a:latin typeface="Source Sans Pro"/>
                      <a:ea typeface="Source Sans Pro"/>
                    </a:rPr>
                    <a:t> </a:t>
                  </a:r>
                  <a:r>
                    <a:rPr lang="nb-NO" sz="2000" b="0" i="0" u="none" baseline="0">
                      <a:solidFill>
                        <a:srgbClr val="002E49"/>
                      </a:solidFill>
                      <a:latin typeface="Source Sans Pro"/>
                      <a:ea typeface="Source Sans Pro"/>
                    </a:rPr>
                    <a:t> köps som är förberedda för återanvändning. Dessa är vanligtvis begagnade produkter som säljs av möbelleverantörer. Det uppskattas att livslängden är 70 % av en ny produkt. </a:t>
                  </a:r>
                </a:p>
              </xdr:txBody>
            </xdr:sp>
            <xdr:sp macro="" textlink="" fLocksText="0">
              <xdr:nvSpPr>
                <xdr:cNvPr id="26" name="Avrundet rektangel 32">
                  <a:extLst>
                    <a:ext uri="{FF2B5EF4-FFF2-40B4-BE49-F238E27FC236}">
                      <a16:creationId xmlns:a16="http://schemas.microsoft.com/office/drawing/2014/main" id="{42CA9996-B6A9-4EFB-AF84-BD2EFAAB9808}"/>
                    </a:ext>
                  </a:extLst>
                </xdr:cNvPr>
                <xdr:cNvSpPr/>
              </xdr:nvSpPr>
              <xdr:spPr>
                <a:xfrm>
                  <a:off x="4753714" y="10122377"/>
                  <a:ext cx="15847025" cy="641993"/>
                </a:xfrm>
                <a:prstGeom prst="roundRect">
                  <a:avLst>
                    <a:gd name="adj" fmla="val 0"/>
                  </a:avLst>
                </a:prstGeom>
                <a:noFill/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bg1"/>
                </a:fontRef>
              </xdr:style>
              <xdr:txBody>
                <a:bodyPr vertOverflow="overflow" horzOverflow="overflow" vert="horz" wrap="square" lIns="365760" tIns="182880" rIns="91440" bIns="45720" numCol="1" rtlCol="0" fromWordArt="0" anchor="t" anchorCtr="0">
                  <a:prstTxWarp prst="textNoShape">
                    <a:avLst/>
                  </a:prstTxWarp>
                  <a:noAutofit/>
                </a:bodyPr>
                <a:lstStyle/>
                <a:p>
                  <a:r>
                    <a:rPr lang="nb-NO" sz="2000" b="0" i="0" u="none" baseline="0">
                      <a:solidFill>
                        <a:srgbClr val="002E49"/>
                      </a:solidFill>
                      <a:latin typeface="Source Sans Pro"/>
                      <a:ea typeface="Source Sans Pro"/>
                    </a:rPr>
                    <a:t>Välj om du planerar att reparera möbler under perioden, i stället för att köpa nya. För kontorsstolar och soffor inkluderar detta omklädnad. För skrivbord inkluderar det byte av bordsskivan. Kalkylatorn utgår från att livslängden kommer att vara 80 % av en ny produkt. Det är inte alla kategorier som har möjlighet att titta på reparationer i denna kalkylator.</a:t>
                  </a:r>
                  <a:endParaRPr lang="nb-NO" sz="2000" b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endParaRPr>
                </a:p>
              </xdr:txBody>
            </xdr:sp>
            <xdr:sp macro="" textlink="" fLocksText="0">
              <xdr:nvSpPr>
                <xdr:cNvPr id="27" name="Avrundet rektangel 34">
                  <a:extLst>
                    <a:ext uri="{FF2B5EF4-FFF2-40B4-BE49-F238E27FC236}">
                      <a16:creationId xmlns:a16="http://schemas.microsoft.com/office/drawing/2014/main" id="{B7A4097E-092B-C465-38B8-E51257C022EC}"/>
                    </a:ext>
                  </a:extLst>
                </xdr:cNvPr>
                <xdr:cNvSpPr/>
              </xdr:nvSpPr>
              <xdr:spPr>
                <a:xfrm>
                  <a:off x="4781745" y="11426945"/>
                  <a:ext cx="15701680" cy="641994"/>
                </a:xfrm>
                <a:prstGeom prst="roundRect">
                  <a:avLst>
                    <a:gd name="adj" fmla="val 0"/>
                  </a:avLst>
                </a:prstGeom>
                <a:noFill/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bg1"/>
                </a:fontRef>
              </xdr:style>
              <xdr:txBody>
                <a:bodyPr vertOverflow="overflow" horzOverflow="overflow" vert="horz" wrap="square" lIns="365760" tIns="182880" rIns="91440" bIns="45720" numCol="1" rtlCol="0" fromWordArt="0" anchor="ctr" anchorCtr="0">
                  <a:prstTxWarp prst="textNoShape">
                    <a:avLst/>
                  </a:prstTxWarp>
                  <a:noAutofit/>
                </a:bodyPr>
                <a:lstStyle/>
                <a:p>
                  <a:pPr algn="l"/>
                  <a:r>
                    <a:rPr lang="nb-NO" sz="2000" b="0" i="0" u="none" baseline="0" dirty="0" err="1">
                      <a:solidFill>
                        <a:srgbClr val="002E49"/>
                      </a:solidFill>
                      <a:latin typeface="Source Sans Pro"/>
                      <a:ea typeface="Source Sans Pro"/>
                    </a:rPr>
                    <a:t>Möbler som inte längre används vidarebefordras internt inom verksamheten, i stället för att köpa nya. Här utgår kalkylatorn från att livslängden kommer att vara 50 % av en ny produkt</a:t>
                  </a:r>
                </a:p>
              </xdr:txBody>
            </xdr:sp>
          </xdr:grpSp>
        </xdr:grpSp>
        <xdr:sp macro="" textlink="" fLocksText="0">
          <xdr:nvSpPr>
            <xdr:cNvPr id="17" name="Avrundet rektangel 33">
              <a:extLst>
                <a:ext uri="{FF2B5EF4-FFF2-40B4-BE49-F238E27FC236}">
                  <a16:creationId xmlns:a16="http://schemas.microsoft.com/office/drawing/2014/main" id="{D60FA53E-8669-188C-07B2-6386DDFF234B}"/>
                </a:ext>
              </a:extLst>
            </xdr:cNvPr>
            <xdr:cNvSpPr/>
          </xdr:nvSpPr>
          <xdr:spPr>
            <a:xfrm>
              <a:off x="5228518" y="11704351"/>
              <a:ext cx="3652594" cy="643466"/>
            </a:xfrm>
            <a:prstGeom prst="roundRect">
              <a:avLst>
                <a:gd name="adj" fmla="val 0"/>
              </a:avLst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bg1"/>
            </a:fontRef>
          </xdr:style>
          <xdr:txBody>
            <a:bodyPr vertOverflow="overflow" horzOverflow="overflow" vert="horz" wrap="square" lIns="365760" tIns="182880" rIns="91440" bIns="45720" numCol="1" rtlCol="0" fromWordArt="0" anchor="t" anchorCtr="0">
              <a:prstTxWarp prst="textNoShape">
                <a:avLst/>
              </a:prstTxWarp>
              <a:noAutofit/>
            </a:bodyPr>
            <a:lstStyle/>
            <a:p>
              <a:pPr algn="l"/>
              <a:r>
                <a:rPr lang="nb-NO" sz="2000" b="1" i="0" u="none" baseline="0" dirty="0" err="1">
                  <a:solidFill>
                    <a:srgbClr val="002E49"/>
                  </a:solidFill>
                  <a:latin typeface="Source Sans Pro"/>
                  <a:ea typeface="Source Sans Pro"/>
                </a:rPr>
                <a:t>Intern återanvändning</a:t>
              </a:r>
            </a:p>
          </xdr:txBody>
        </xdr:sp>
      </xdr:grpSp>
      <xdr:cxnSp macro="">
        <xdr:nvCxnSpPr>
          <xdr:cNvPr id="33" name="Rett linje 32">
            <a:extLst>
              <a:ext uri="{FF2B5EF4-FFF2-40B4-BE49-F238E27FC236}">
                <a16:creationId xmlns:a16="http://schemas.microsoft.com/office/drawing/2014/main" id="{7435C78D-4482-9A43-8FB4-2F9522281E1F}"/>
              </a:ext>
            </a:extLst>
          </xdr:cNvPr>
          <xdr:cNvCxnSpPr/>
        </xdr:nvCxnSpPr>
        <xdr:spPr>
          <a:xfrm>
            <a:off x="1384300" y="13169898"/>
            <a:ext cx="17856200" cy="0"/>
          </a:xfrm>
          <a:prstGeom prst="line">
            <a:avLst/>
          </a:prstGeom>
          <a:ln w="9525">
            <a:solidFill>
              <a:schemeClr val="bg2">
                <a:lumMod val="90000"/>
                <a:alpha val="56082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4" name="Rett linje 33">
            <a:extLst>
              <a:ext uri="{FF2B5EF4-FFF2-40B4-BE49-F238E27FC236}">
                <a16:creationId xmlns:a16="http://schemas.microsoft.com/office/drawing/2014/main" id="{AAEDA207-6CFF-6C4D-92F5-9D0F6D0F04BF}"/>
              </a:ext>
            </a:extLst>
          </xdr:cNvPr>
          <xdr:cNvCxnSpPr/>
        </xdr:nvCxnSpPr>
        <xdr:spPr>
          <a:xfrm>
            <a:off x="1384300" y="13995398"/>
            <a:ext cx="17818100" cy="0"/>
          </a:xfrm>
          <a:prstGeom prst="line">
            <a:avLst/>
          </a:prstGeom>
          <a:ln w="9525">
            <a:solidFill>
              <a:schemeClr val="bg2">
                <a:lumMod val="90000"/>
                <a:alpha val="56082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5" name="Rett linje 34">
            <a:extLst>
              <a:ext uri="{FF2B5EF4-FFF2-40B4-BE49-F238E27FC236}">
                <a16:creationId xmlns:a16="http://schemas.microsoft.com/office/drawing/2014/main" id="{BF5FE11C-CE68-DF48-83BB-83B4948586E3}"/>
              </a:ext>
            </a:extLst>
          </xdr:cNvPr>
          <xdr:cNvCxnSpPr/>
        </xdr:nvCxnSpPr>
        <xdr:spPr>
          <a:xfrm>
            <a:off x="1397000" y="15125697"/>
            <a:ext cx="17805400" cy="0"/>
          </a:xfrm>
          <a:prstGeom prst="line">
            <a:avLst/>
          </a:prstGeom>
          <a:ln w="9525">
            <a:solidFill>
              <a:schemeClr val="bg2">
                <a:lumMod val="90000"/>
                <a:alpha val="56082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4</xdr:col>
      <xdr:colOff>4482</xdr:colOff>
      <xdr:row>18</xdr:row>
      <xdr:rowOff>838200</xdr:rowOff>
    </xdr:from>
    <xdr:to>
      <xdr:col>10</xdr:col>
      <xdr:colOff>216647</xdr:colOff>
      <xdr:row>30</xdr:row>
      <xdr:rowOff>201705</xdr:rowOff>
    </xdr:to>
    <xdr:graphicFrame macro="">
      <xdr:nvGraphicFramePr>
        <xdr:cNvPr id="55" name="Chart 37">
          <a:extLst>
            <a:ext uri="{FF2B5EF4-FFF2-40B4-BE49-F238E27FC236}">
              <a16:creationId xmlns:a16="http://schemas.microsoft.com/office/drawing/2014/main" id="{837893D5-4556-3CC0-04C3-D0F020F54E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838352</xdr:colOff>
      <xdr:row>31</xdr:row>
      <xdr:rowOff>243934</xdr:rowOff>
    </xdr:from>
    <xdr:to>
      <xdr:col>10</xdr:col>
      <xdr:colOff>550380</xdr:colOff>
      <xdr:row>35</xdr:row>
      <xdr:rowOff>247903</xdr:rowOff>
    </xdr:to>
    <xdr:pic>
      <xdr:nvPicPr>
        <xdr:cNvPr id="32" name="Grafikk 31">
          <a:extLst>
            <a:ext uri="{FF2B5EF4-FFF2-40B4-BE49-F238E27FC236}">
              <a16:creationId xmlns:a16="http://schemas.microsoft.com/office/drawing/2014/main" id="{071036E5-6837-C646-A386-58C1D82E2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20278725" y="11753850"/>
          <a:ext cx="762000" cy="1066800"/>
        </a:xfrm>
        <a:prstGeom prst="rect">
          <a:avLst/>
        </a:prstGeom>
      </xdr:spPr>
    </xdr:pic>
    <xdr:clientData/>
  </xdr:twoCellAnchor>
  <xdr:twoCellAnchor editAs="oneCell">
    <xdr:from>
      <xdr:col>6</xdr:col>
      <xdr:colOff>508000</xdr:colOff>
      <xdr:row>3</xdr:row>
      <xdr:rowOff>129603</xdr:rowOff>
    </xdr:from>
    <xdr:to>
      <xdr:col>9</xdr:col>
      <xdr:colOff>624840</xdr:colOff>
      <xdr:row>14</xdr:row>
      <xdr:rowOff>97535</xdr:rowOff>
    </xdr:to>
    <xdr:pic>
      <xdr:nvPicPr>
        <xdr:cNvPr id="42" name="Grafikk 23">
          <a:extLst>
            <a:ext uri="{FF2B5EF4-FFF2-40B4-BE49-F238E27FC236}">
              <a16:creationId xmlns:a16="http://schemas.microsoft.com/office/drawing/2014/main" id="{9D67CFAB-44CF-8D47-B51B-AA4C20062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5325725" y="1343025"/>
          <a:ext cx="4733925" cy="2066925"/>
        </a:xfrm>
        <a:prstGeom prst="rect">
          <a:avLst/>
        </a:prstGeom>
      </xdr:spPr>
    </xdr:pic>
    <xdr:clientData/>
  </xdr:twoCellAnchor>
  <xdr:twoCellAnchor>
    <xdr:from>
      <xdr:col>1</xdr:col>
      <xdr:colOff>4620</xdr:colOff>
      <xdr:row>17</xdr:row>
      <xdr:rowOff>896607</xdr:rowOff>
    </xdr:from>
    <xdr:to>
      <xdr:col>4</xdr:col>
      <xdr:colOff>2248710</xdr:colOff>
      <xdr:row>18</xdr:row>
      <xdr:rowOff>428624</xdr:rowOff>
    </xdr:to>
    <xdr:sp macro="" textlink="" fLocksText="0">
      <xdr:nvSpPr>
        <xdr:cNvPr id="29" name="TekstSylinder 28">
          <a:extLst>
            <a:ext uri="{FF2B5EF4-FFF2-40B4-BE49-F238E27FC236}">
              <a16:creationId xmlns:a16="http://schemas.microsoft.com/office/drawing/2014/main" id="{1C62B5C3-B1AD-CF59-F6A0-AD544C211EAF}"/>
            </a:ext>
          </a:extLst>
        </xdr:cNvPr>
        <xdr:cNvSpPr txBox="1"/>
      </xdr:nvSpPr>
      <xdr:spPr>
        <a:xfrm>
          <a:off x="1009650" y="5153025"/>
          <a:ext cx="11125200" cy="83820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marL="0" indent="0" algn="l"/>
          <a:r>
            <a:rPr lang="nb-NO" sz="2000" b="0" i="0" u="none" baseline="0">
              <a:solidFill>
                <a:srgbClr val="00446D"/>
              </a:solidFill>
              <a:effectLst/>
              <a:latin typeface="Source Sans Pro"/>
              <a:ea typeface="Source Sans Pro"/>
            </a:rPr>
            <a:t>Välj typ av utrustning och se hur olika åtgärder påverkar klimatavtrycket i diagrammet till höger. </a:t>
          </a:r>
          <a:endParaRPr lang="nb-NO" sz="2000" b="0" dirty="0" err="1">
            <a:solidFill>
              <a:schemeClr val="accent6">
                <a:lumMod val="75000"/>
              </a:schemeClr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6633</xdr:colOff>
      <xdr:row>83</xdr:row>
      <xdr:rowOff>564</xdr:rowOff>
    </xdr:from>
    <xdr:to>
      <xdr:col>4</xdr:col>
      <xdr:colOff>1417320</xdr:colOff>
      <xdr:row>100</xdr:row>
      <xdr:rowOff>111673</xdr:rowOff>
    </xdr:to>
    <xdr:grpSp>
      <xdr:nvGrpSpPr>
        <xdr:cNvPr id="13" name="Gruppe 12">
          <a:extLst>
            <a:ext uri="{FF2B5EF4-FFF2-40B4-BE49-F238E27FC236}">
              <a16:creationId xmlns:a16="http://schemas.microsoft.com/office/drawing/2014/main" id="{90B4E671-BB43-8F4D-B9D4-03F2ABFED4A6}"/>
            </a:ext>
          </a:extLst>
        </xdr:cNvPr>
        <xdr:cNvGrpSpPr>
          <a:grpSpLocks/>
        </xdr:cNvGrpSpPr>
      </xdr:nvGrpSpPr>
      <xdr:grpSpPr>
        <a:xfrm>
          <a:off x="1016283" y="23032014"/>
          <a:ext cx="10287987" cy="3187684"/>
          <a:chOff x="1182953" y="12788158"/>
          <a:chExt cx="9814277" cy="3245555"/>
        </a:xfrm>
      </xdr:grpSpPr>
      <xdr:sp macro="" textlink="" fLocksText="0">
        <xdr:nvSpPr>
          <xdr:cNvPr id="37" name="Avrundet rektangel 40">
            <a:extLst>
              <a:ext uri="{FF2B5EF4-FFF2-40B4-BE49-F238E27FC236}">
                <a16:creationId xmlns:a16="http://schemas.microsoft.com/office/drawing/2014/main" id="{5FAB3B6C-F5FB-CE69-2790-1D296DD9B10D}"/>
              </a:ext>
            </a:extLst>
          </xdr:cNvPr>
          <xdr:cNvSpPr/>
        </xdr:nvSpPr>
        <xdr:spPr>
          <a:xfrm>
            <a:off x="1182953" y="12788158"/>
            <a:ext cx="9814277" cy="3245555"/>
          </a:xfrm>
          <a:prstGeom prst="roundRect">
            <a:avLst>
              <a:gd name="adj" fmla="val 10447"/>
            </a:avLst>
          </a:prstGeom>
          <a:solidFill>
            <a:schemeClr val="accent2">
              <a:alpha val="15000"/>
            </a:schemeClr>
          </a:solidFill>
          <a:ln>
            <a:solidFill>
              <a:schemeClr val="bg2">
                <a:lumMod val="75000"/>
                <a:alpha val="11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365760" tIns="731520" rIns="0" bIns="91440" numCol="1" rtlCol="0" fromWordArt="0" anchor="t" anchorCtr="0">
            <a:prstTxWarp prst="textNoShape">
              <a:avLst/>
            </a:prstTxWarp>
            <a:noAutofit/>
          </a:bodyPr>
          <a:lstStyle/>
          <a:p>
            <a:pPr rtl="0" fontAlgn="base"/>
            <a:r>
              <a:rPr lang="nb-NO" sz="2000" b="1" i="0" u="none" baseline="0">
                <a:solidFill>
                  <a:srgbClr val="002E49"/>
                </a:solidFill>
                <a:effectLst/>
                <a:latin typeface="Source Sans Pro"/>
                <a:ea typeface="Source Sans Pro"/>
              </a:rPr>
              <a:t>Vill du ha mer information om verktyget och det dataunderlag det är baserat på? </a:t>
            </a:r>
            <a:r>
              <a:rPr lang="nb-NO" sz="2000" b="0" i="0" u="none" baseline="0">
                <a:solidFill>
                  <a:srgbClr val="002E49"/>
                </a:solidFill>
                <a:effectLst/>
                <a:latin typeface="Source Sans Pro"/>
                <a:ea typeface="Source Sans Pro"/>
              </a:rPr>
              <a:t>Se översikten över dataunderlaget i det här verktyget eller ladda ner motsvarande handledning från DFØ:s sidor.</a:t>
            </a:r>
          </a:p>
          <a:p>
            <a:pPr>
              <a:defRPr lang="nb-NO" sz="2000" b="1" i="0" u="non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/>
          </a:p>
        </xdr:txBody>
      </xdr:sp>
      <xdr:pic>
        <xdr:nvPicPr>
          <xdr:cNvPr id="38" name="Grafikk 303">
            <a:extLst>
              <a:ext uri="{FF2B5EF4-FFF2-40B4-BE49-F238E27FC236}">
                <a16:creationId xmlns:a16="http://schemas.microsoft.com/office/drawing/2014/main" id="{746132BB-6014-B5EC-8E58-0F8813E39F1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96DAC541-7B7A-43D3-8B79-37D633B846F1}">
                <asvg:svgBlip xmlns:asvg="http://schemas.microsoft.com/office/drawing/2016/SVG/main" r:embed="rId8"/>
              </a:ext>
            </a:extLst>
          </a:blip>
          <a:stretch>
            <a:fillRect/>
          </a:stretch>
        </xdr:blipFill>
        <xdr:spPr>
          <a:xfrm>
            <a:off x="1587517" y="13158499"/>
            <a:ext cx="359218" cy="365879"/>
          </a:xfrm>
          <a:prstGeom prst="rect">
            <a:avLst/>
          </a:prstGeom>
        </xdr:spPr>
      </xdr:pic>
      <xdr:grpSp>
        <xdr:nvGrpSpPr>
          <xdr:cNvPr id="43" name="Gruppe 579">
            <a:extLst>
              <a:ext uri="{FF2B5EF4-FFF2-40B4-BE49-F238E27FC236}">
                <a16:creationId xmlns:a16="http://schemas.microsoft.com/office/drawing/2014/main" id="{C211E1F7-73FF-FEA3-B4B3-E304F4F1A9F7}"/>
              </a:ext>
            </a:extLst>
          </xdr:cNvPr>
          <xdr:cNvGrpSpPr>
            <a:grpSpLocks/>
          </xdr:cNvGrpSpPr>
        </xdr:nvGrpSpPr>
        <xdr:grpSpPr>
          <a:xfrm>
            <a:off x="7222174" y="14478043"/>
            <a:ext cx="3400785" cy="1021527"/>
            <a:chOff x="7128936" y="13235433"/>
            <a:chExt cx="3366557" cy="988613"/>
          </a:xfrm>
        </xdr:grpSpPr>
        <xdr:sp macro="" textlink="">
          <xdr:nvSpPr>
            <xdr:cNvPr id="44" name="Avrundet rektangel 40">
              <a:hlinkClick xmlns:r="http://schemas.openxmlformats.org/officeDocument/2006/relationships" r:id="rId9"/>
              <a:extLst>
                <a:ext uri="{FF2B5EF4-FFF2-40B4-BE49-F238E27FC236}">
                  <a16:creationId xmlns:a16="http://schemas.microsoft.com/office/drawing/2014/main" id="{53A3646D-D71A-16EF-0369-8EE98AB6F95F}"/>
                </a:ext>
              </a:extLst>
            </xdr:cNvPr>
            <xdr:cNvSpPr/>
          </xdr:nvSpPr>
          <xdr:spPr>
            <a:xfrm>
              <a:off x="7133395" y="13786032"/>
              <a:ext cx="3336892" cy="438014"/>
            </a:xfrm>
            <a:prstGeom prst="roundRect">
              <a:avLst>
                <a:gd name="adj" fmla="val 46506"/>
              </a:avLst>
            </a:prstGeom>
            <a:solidFill>
              <a:schemeClr val="bg1">
                <a:alpha val="96000"/>
              </a:schemeClr>
            </a:solidFill>
            <a:ln>
              <a:solidFill>
                <a:schemeClr val="tx1">
                  <a:alpha val="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bg1"/>
            </a:fontRef>
          </xdr:style>
          <xdr:txBody>
            <a:bodyPr vertOverflow="overflow" horzOverflow="overflow" vert="horz" wrap="square" lIns="274320" tIns="0" rIns="91440" bIns="182880" numCol="1" rtlCol="0" fromWordArt="0" anchor="t" anchorCtr="0">
              <a:prstTxWarp prst="textNoShape">
                <a:avLst/>
              </a:prstTxWarp>
              <a:noAutofit/>
            </a:bodyPr>
            <a:lstStyle/>
            <a:p>
              <a:pPr rtl="0" fontAlgn="base"/>
              <a:r>
                <a:rPr lang="nb-NO" sz="2000" b="0" i="0" u="none" baseline="0">
                  <a:solidFill>
                    <a:srgbClr val="002E49"/>
                  </a:solidFill>
                  <a:effectLst/>
                  <a:latin typeface="Source Sans Pro"/>
                  <a:ea typeface="Source Sans Pro"/>
                </a:rPr>
                <a:t>Handledning (DFØ:s sidor)</a:t>
              </a:r>
            </a:p>
          </xdr:txBody>
        </xdr:sp>
        <xdr:grpSp>
          <xdr:nvGrpSpPr>
            <xdr:cNvPr id="45" name="Gruppe 305">
              <a:extLst>
                <a:ext uri="{FF2B5EF4-FFF2-40B4-BE49-F238E27FC236}">
                  <a16:creationId xmlns:a16="http://schemas.microsoft.com/office/drawing/2014/main" id="{FF3507A5-6A7C-3819-0571-9C40B109B6B6}"/>
                </a:ext>
              </a:extLst>
            </xdr:cNvPr>
            <xdr:cNvGrpSpPr>
              <a:grpSpLocks/>
            </xdr:cNvGrpSpPr>
          </xdr:nvGrpSpPr>
          <xdr:grpSpPr>
            <a:xfrm>
              <a:off x="7128936" y="13235433"/>
              <a:ext cx="3366557" cy="438014"/>
              <a:chOff x="19737656" y="6766285"/>
              <a:chExt cx="2878666" cy="508000"/>
            </a:xfrm>
          </xdr:grpSpPr>
          <xdr:sp macro="" textlink="">
            <xdr:nvSpPr>
              <xdr:cNvPr id="47" name="Avrundet rektangel 40">
                <a:hlinkClick xmlns:r="http://schemas.openxmlformats.org/officeDocument/2006/relationships" r:id="rId10"/>
                <a:extLst>
                  <a:ext uri="{FF2B5EF4-FFF2-40B4-BE49-F238E27FC236}">
                    <a16:creationId xmlns:a16="http://schemas.microsoft.com/office/drawing/2014/main" id="{DB445CF6-BF32-FBD5-03D7-4CCC92FF6DD7}"/>
                  </a:ext>
                </a:extLst>
              </xdr:cNvPr>
              <xdr:cNvSpPr/>
            </xdr:nvSpPr>
            <xdr:spPr>
              <a:xfrm>
                <a:off x="19737656" y="6766285"/>
                <a:ext cx="2878666" cy="508000"/>
              </a:xfrm>
              <a:prstGeom prst="roundRect">
                <a:avLst>
                  <a:gd name="adj" fmla="val 46506"/>
                </a:avLst>
              </a:prstGeom>
              <a:solidFill>
                <a:srgbClr val="005072"/>
              </a:solidFill>
              <a:ln>
                <a:solidFill>
                  <a:schemeClr val="bg1">
                    <a:alpha val="0"/>
                  </a:schemeClr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bg1"/>
              </a:fontRef>
            </xdr:style>
            <xdr:txBody>
              <a:bodyPr vertOverflow="overflow" horzOverflow="overflow" vert="horz" wrap="square" lIns="274320" tIns="0" rIns="91440" bIns="182880" numCol="1" rtlCol="0" fromWordArt="0" anchor="t" anchorCtr="0">
                <a:prstTxWarp prst="textNoShape">
                  <a:avLst/>
                </a:prstTxWarp>
                <a:noAutofit/>
              </a:bodyPr>
              <a:lstStyle/>
              <a:p>
                <a:pPr rtl="0" fontAlgn="base"/>
                <a:r>
                  <a:rPr lang="nb-NO" sz="2000" b="0" i="0" u="none" baseline="0">
                    <a:solidFill>
                      <a:srgbClr val="FFFFFF"/>
                    </a:solidFill>
                    <a:effectLst/>
                    <a:latin typeface="Source Sans Pro"/>
                    <a:ea typeface="Source Sans Pro"/>
                  </a:rPr>
                  <a:t>Dataunderlag</a:t>
                </a:r>
              </a:p>
            </xdr:txBody>
          </xdr:sp>
          <xdr:pic>
            <xdr:nvPicPr>
              <xdr:cNvPr id="48" name="Grafikk 25">
                <a:extLst>
                  <a:ext uri="{FF2B5EF4-FFF2-40B4-BE49-F238E27FC236}">
                    <a16:creationId xmlns:a16="http://schemas.microsoft.com/office/drawing/2014/main" id="{7364E989-9356-39F8-FF62-C59D03CFEED7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1">
                <a:extLst>
                  <a:ext uri="{96DAC541-7B7A-43D3-8B79-37D633B846F1}">
                    <asvg:svgBlip xmlns:asvg="http://schemas.microsoft.com/office/drawing/2016/SVG/main" r:embed="rId12"/>
                  </a:ext>
                </a:extLst>
              </a:blip>
              <a:stretch>
                <a:fillRect/>
              </a:stretch>
            </xdr:blipFill>
            <xdr:spPr>
              <a:xfrm>
                <a:off x="22304824" y="6849211"/>
                <a:ext cx="110097" cy="297036"/>
              </a:xfrm>
              <a:prstGeom prst="rect">
                <a:avLst/>
              </a:prstGeom>
            </xdr:spPr>
          </xdr:pic>
        </xdr:grpSp>
        <xdr:pic>
          <xdr:nvPicPr>
            <xdr:cNvPr id="46" name="Grafikk 25">
              <a:extLst>
                <a:ext uri="{FF2B5EF4-FFF2-40B4-BE49-F238E27FC236}">
                  <a16:creationId xmlns:a16="http://schemas.microsoft.com/office/drawing/2014/main" id="{DCFA3EFA-BD97-93E6-E16E-857D818DFD2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3">
              <a:extLst>
                <a:ext uri="{96DAC541-7B7A-43D3-8B79-37D633B846F1}">
                  <asvg:svgBlip xmlns:asvg="http://schemas.microsoft.com/office/drawing/2016/SVG/main" r:embed="rId14"/>
                </a:ext>
              </a:extLst>
            </a:blip>
            <a:stretch>
              <a:fillRect/>
            </a:stretch>
          </xdr:blipFill>
          <xdr:spPr>
            <a:xfrm>
              <a:off x="10131201" y="13867867"/>
              <a:ext cx="128754" cy="256114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1</xdr:col>
      <xdr:colOff>27428</xdr:colOff>
      <xdr:row>55</xdr:row>
      <xdr:rowOff>201476</xdr:rowOff>
    </xdr:from>
    <xdr:to>
      <xdr:col>4</xdr:col>
      <xdr:colOff>2705100</xdr:colOff>
      <xdr:row>64</xdr:row>
      <xdr:rowOff>106680</xdr:rowOff>
    </xdr:to>
    <xdr:sp macro="" textlink="" fLocksText="0">
      <xdr:nvSpPr>
        <xdr:cNvPr id="49" name="TekstSylinder 58">
          <a:extLst>
            <a:ext uri="{FF2B5EF4-FFF2-40B4-BE49-F238E27FC236}">
              <a16:creationId xmlns:a16="http://schemas.microsoft.com/office/drawing/2014/main" id="{CB1E55D4-B267-F546-A931-3C4DAF1B9178}"/>
            </a:ext>
          </a:extLst>
        </xdr:cNvPr>
        <xdr:cNvSpPr txBox="1"/>
      </xdr:nvSpPr>
      <xdr:spPr>
        <a:xfrm>
          <a:off x="1038225" y="18259425"/>
          <a:ext cx="11553825" cy="169545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4000" b="1" i="0" u="none" baseline="0">
              <a:solidFill>
                <a:srgbClr val="005B91"/>
              </a:solidFill>
              <a:latin typeface="Source Sans Pro"/>
              <a:ea typeface="Source Sans Pro"/>
            </a:rPr>
            <a:t>Vill du veta mer om hur du främjar hållbarhet inom möbelupphandling?</a:t>
          </a:r>
        </a:p>
      </xdr:txBody>
    </xdr:sp>
    <xdr:clientData/>
  </xdr:twoCellAnchor>
  <xdr:twoCellAnchor>
    <xdr:from>
      <xdr:col>1</xdr:col>
      <xdr:colOff>17903</xdr:colOff>
      <xdr:row>64</xdr:row>
      <xdr:rowOff>76946</xdr:rowOff>
    </xdr:from>
    <xdr:to>
      <xdr:col>6</xdr:col>
      <xdr:colOff>912744</xdr:colOff>
      <xdr:row>68</xdr:row>
      <xdr:rowOff>192657</xdr:rowOff>
    </xdr:to>
    <xdr:sp macro="" textlink="" fLocksText="0">
      <xdr:nvSpPr>
        <xdr:cNvPr id="68" name="TekstSylinder 451">
          <a:extLst>
            <a:ext uri="{FF2B5EF4-FFF2-40B4-BE49-F238E27FC236}">
              <a16:creationId xmlns:a16="http://schemas.microsoft.com/office/drawing/2014/main" id="{3EBE73F3-66E0-1D4B-A58D-A2EC0359495C}"/>
            </a:ext>
          </a:extLst>
        </xdr:cNvPr>
        <xdr:cNvSpPr txBox="1"/>
      </xdr:nvSpPr>
      <xdr:spPr>
        <a:xfrm>
          <a:off x="1028700" y="19926300"/>
          <a:ext cx="14706600" cy="87630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000" b="0" i="0" u="none" baseline="0">
              <a:solidFill>
                <a:srgbClr val="00446D"/>
              </a:solidFill>
              <a:latin typeface="Source Sans Pro"/>
              <a:ea typeface="Source Sans Pro"/>
            </a:rPr>
            <a:t>På DFØ:s sidor kan du läsa mer om relevanta cirkulära åtgärder, krav och kriterier, försäljning av begagnade möbler, skydd av mänskliga rättigheter och andra former av miljöpåverkan förutom utsläpp av växthusgaser.</a:t>
          </a:r>
          <a:r>
            <a:rPr lang="nb-NO" sz="2000" b="0" u="none">
              <a:solidFill>
                <a:schemeClr val="accent6">
                  <a:lumMod val="75000"/>
                </a:schemeClr>
              </a:solidFill>
            </a:rPr>
            <a:t> </a:t>
          </a:r>
          <a:r>
            <a:rPr lang="nb-NO" sz="2000" b="0" i="0" u="none" baseline="0">
              <a:solidFill>
                <a:srgbClr val="00446D"/>
              </a:solidFill>
              <a:latin typeface="Source Sans Pro"/>
              <a:ea typeface="Source Sans Pro"/>
            </a:rPr>
            <a:t> </a:t>
          </a:r>
        </a:p>
        <a:p>
          <a:pPr algn="l">
            <a:defRPr lang="nb-NO" sz="2000" b="0" u="none">
              <a:solidFill>
                <a:schemeClr val="accent6">
                  <a:lumMod val="75000"/>
                </a:schemeClr>
              </a:solidFill>
            </a:defRPr>
          </a:pPr>
          <a:endParaRPr/>
        </a:p>
      </xdr:txBody>
    </xdr:sp>
    <xdr:clientData/>
  </xdr:twoCellAnchor>
  <xdr:twoCellAnchor>
    <xdr:from>
      <xdr:col>1</xdr:col>
      <xdr:colOff>43303</xdr:colOff>
      <xdr:row>71</xdr:row>
      <xdr:rowOff>35743</xdr:rowOff>
    </xdr:from>
    <xdr:to>
      <xdr:col>2</xdr:col>
      <xdr:colOff>915369</xdr:colOff>
      <xdr:row>74</xdr:row>
      <xdr:rowOff>96702</xdr:rowOff>
    </xdr:to>
    <xdr:grpSp>
      <xdr:nvGrpSpPr>
        <xdr:cNvPr id="51" name="Gruppe 45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57373BA8-0185-6047-BD9A-54D9F48C840F}"/>
            </a:ext>
          </a:extLst>
        </xdr:cNvPr>
        <xdr:cNvGrpSpPr>
          <a:grpSpLocks noChangeAspect="1"/>
        </xdr:cNvGrpSpPr>
      </xdr:nvGrpSpPr>
      <xdr:grpSpPr>
        <a:xfrm>
          <a:off x="1052953" y="20895493"/>
          <a:ext cx="4301066" cy="603884"/>
          <a:chOff x="1148961" y="6635021"/>
          <a:chExt cx="3924300" cy="677927"/>
        </a:xfrm>
        <a:solidFill>
          <a:srgbClr val="07A97F">
            <a:alpha val="42558"/>
          </a:srgbClr>
        </a:solidFill>
      </xdr:grpSpPr>
      <xdr:sp macro="" textlink="">
        <xdr:nvSpPr>
          <xdr:cNvPr id="52" name="Avrundet rektangel 33">
            <a:extLst>
              <a:ext uri="{FF2B5EF4-FFF2-40B4-BE49-F238E27FC236}">
                <a16:creationId xmlns:a16="http://schemas.microsoft.com/office/drawing/2014/main" id="{F971DA1A-DDA5-7BB3-89DE-E133BC4A61F3}"/>
              </a:ext>
            </a:extLst>
          </xdr:cNvPr>
          <xdr:cNvSpPr/>
        </xdr:nvSpPr>
        <xdr:spPr>
          <a:xfrm>
            <a:off x="1148961" y="6635021"/>
            <a:ext cx="3924300" cy="677927"/>
          </a:xfrm>
          <a:prstGeom prst="roundRect">
            <a:avLst>
              <a:gd name="adj" fmla="val 50000"/>
            </a:avLst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27432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l"/>
            <a:r>
              <a:rPr lang="nb-NO" sz="2000" b="1" i="0" u="none" baseline="0" dirty="0" err="1">
                <a:solidFill>
                  <a:srgbClr val="002E49"/>
                </a:solidFill>
                <a:latin typeface="Source Sans Pro"/>
                <a:ea typeface="Source Sans Pro"/>
              </a:rPr>
              <a:t>Läs mer på anskaffelser.no</a:t>
            </a:r>
            <a:endParaRPr lang="nb-NO" sz="1800" b="1" dirty="0" err="1">
              <a:solidFill>
                <a:schemeClr val="accent6">
                  <a:lumMod val="50000"/>
                </a:schemeClr>
              </a:solidFill>
            </a:endParaRPr>
          </a:p>
        </xdr:txBody>
      </xdr:sp>
      <xdr:pic>
        <xdr:nvPicPr>
          <xdr:cNvPr id="53" name="Grafikk 51">
            <a:extLst>
              <a:ext uri="{FF2B5EF4-FFF2-40B4-BE49-F238E27FC236}">
                <a16:creationId xmlns:a16="http://schemas.microsoft.com/office/drawing/2014/main" id="{D6E6E82C-1DD5-949F-C40A-1C471D8B66FF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3">
            <a:extLst>
              <a:ext uri="{96DAC541-7B7A-43D3-8B79-37D633B846F1}">
                <asvg:svgBlip xmlns:asvg="http://schemas.microsoft.com/office/drawing/2016/SVG/main" r:embed="rId16"/>
              </a:ext>
            </a:extLst>
          </a:blip>
          <a:stretch>
            <a:fillRect/>
          </a:stretch>
        </xdr:blipFill>
        <xdr:spPr>
          <a:xfrm>
            <a:off x="4651082" y="6801308"/>
            <a:ext cx="170066" cy="345353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1333497</xdr:colOff>
      <xdr:row>60</xdr:row>
      <xdr:rowOff>8469</xdr:rowOff>
    </xdr:from>
    <xdr:to>
      <xdr:col>8</xdr:col>
      <xdr:colOff>701926</xdr:colOff>
      <xdr:row>75</xdr:row>
      <xdr:rowOff>20280</xdr:rowOff>
    </xdr:to>
    <xdr:pic>
      <xdr:nvPicPr>
        <xdr:cNvPr id="54" name="Grafikk 53">
          <a:extLst>
            <a:ext uri="{FF2B5EF4-FFF2-40B4-BE49-F238E27FC236}">
              <a16:creationId xmlns:a16="http://schemas.microsoft.com/office/drawing/2014/main" id="{0A102682-FA3A-EE48-BFC0-EE8E08789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4382750" y="19097625"/>
          <a:ext cx="5029200" cy="28670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0</xdr:row>
      <xdr:rowOff>281</xdr:rowOff>
    </xdr:from>
    <xdr:to>
      <xdr:col>1</xdr:col>
      <xdr:colOff>2750820</xdr:colOff>
      <xdr:row>0</xdr:row>
      <xdr:rowOff>815693</xdr:rowOff>
    </xdr:to>
    <xdr:sp macro="" textlink="">
      <xdr:nvSpPr>
        <xdr:cNvPr id="57" name="TekstSylinder 27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FB50218-9A7A-480A-B1BD-F1054D69326C}"/>
            </a:ext>
          </a:extLst>
        </xdr:cNvPr>
        <xdr:cNvSpPr txBox="1"/>
      </xdr:nvSpPr>
      <xdr:spPr>
        <a:xfrm>
          <a:off x="1009650" y="0"/>
          <a:ext cx="2752725" cy="8191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800" b="0" i="0" u="none" baseline="0">
              <a:solidFill>
                <a:srgbClr val="F2F2F2"/>
              </a:solidFill>
              <a:latin typeface="Source Sans Pro"/>
              <a:ea typeface="Source Sans Pro"/>
            </a:rPr>
            <a:t>Ditt klimatavtryck</a:t>
          </a:r>
        </a:p>
      </xdr:txBody>
    </xdr:sp>
    <xdr:clientData/>
  </xdr:twoCellAnchor>
  <xdr:twoCellAnchor>
    <xdr:from>
      <xdr:col>1</xdr:col>
      <xdr:colOff>2263493</xdr:colOff>
      <xdr:row>0</xdr:row>
      <xdr:rowOff>1270</xdr:rowOff>
    </xdr:from>
    <xdr:to>
      <xdr:col>2</xdr:col>
      <xdr:colOff>1041887</xdr:colOff>
      <xdr:row>0</xdr:row>
      <xdr:rowOff>814705</xdr:rowOff>
    </xdr:to>
    <xdr:sp macro="" textlink="">
      <xdr:nvSpPr>
        <xdr:cNvPr id="58" name="TekstSylinder 6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13BAC240-C273-46E8-8100-8B44DA947868}"/>
            </a:ext>
          </a:extLst>
        </xdr:cNvPr>
        <xdr:cNvSpPr txBox="1"/>
      </xdr:nvSpPr>
      <xdr:spPr>
        <a:xfrm>
          <a:off x="3276600" y="0"/>
          <a:ext cx="2209800" cy="809625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800" b="0" i="0" u="none" baseline="0">
              <a:solidFill>
                <a:srgbClr val="B6E3FF"/>
              </a:solidFill>
              <a:latin typeface="Source Sans Pro"/>
              <a:ea typeface="Source Sans Pro"/>
            </a:rPr>
            <a:t>Klimatåtgärd</a:t>
          </a:r>
        </a:p>
      </xdr:txBody>
    </xdr:sp>
    <xdr:clientData/>
  </xdr:twoCellAnchor>
  <xdr:twoCellAnchor>
    <xdr:from>
      <xdr:col>2</xdr:col>
      <xdr:colOff>706960</xdr:colOff>
      <xdr:row>0</xdr:row>
      <xdr:rowOff>0</xdr:rowOff>
    </xdr:from>
    <xdr:to>
      <xdr:col>2</xdr:col>
      <xdr:colOff>2890634</xdr:colOff>
      <xdr:row>0</xdr:row>
      <xdr:rowOff>815975</xdr:rowOff>
    </xdr:to>
    <xdr:sp macro="" textlink="">
      <xdr:nvSpPr>
        <xdr:cNvPr id="60" name="TekstSylinder 27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F46F3DF5-98BE-4FB9-997B-41DC5C8EA5C5}"/>
            </a:ext>
          </a:extLst>
        </xdr:cNvPr>
        <xdr:cNvSpPr txBox="1"/>
      </xdr:nvSpPr>
      <xdr:spPr>
        <a:xfrm>
          <a:off x="5143500" y="0"/>
          <a:ext cx="2181225" cy="8191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nb-NO" sz="1800" b="0" i="0" u="none" baseline="0">
              <a:solidFill>
                <a:srgbClr val="F2F2F2"/>
              </a:solidFill>
              <a:latin typeface="Source Sans Pro"/>
              <a:ea typeface="Source Sans Pro"/>
            </a:rPr>
            <a:t>Inköp och effekt</a:t>
          </a:r>
          <a:endParaRPr lang="nb-NO" sz="1800" b="0">
            <a:solidFill>
              <a:schemeClr val="bg1">
                <a:lumMod val="95000"/>
              </a:schemeClr>
            </a:solidFill>
          </a:endParaRPr>
        </a:p>
      </xdr:txBody>
    </xdr:sp>
    <xdr:clientData/>
  </xdr:twoCellAnchor>
  <xdr:twoCellAnchor>
    <xdr:from>
      <xdr:col>2</xdr:col>
      <xdr:colOff>2555706</xdr:colOff>
      <xdr:row>0</xdr:row>
      <xdr:rowOff>0</xdr:rowOff>
    </xdr:from>
    <xdr:to>
      <xdr:col>3</xdr:col>
      <xdr:colOff>1716393</xdr:colOff>
      <xdr:row>0</xdr:row>
      <xdr:rowOff>815975</xdr:rowOff>
    </xdr:to>
    <xdr:sp macro="" textlink="">
      <xdr:nvSpPr>
        <xdr:cNvPr id="61" name="TekstSylinder 2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8C6D8259-F135-4C7E-9512-E7F2D717974E}"/>
            </a:ext>
          </a:extLst>
        </xdr:cNvPr>
        <xdr:cNvSpPr txBox="1"/>
      </xdr:nvSpPr>
      <xdr:spPr>
        <a:xfrm>
          <a:off x="6991350" y="0"/>
          <a:ext cx="2200275" cy="8191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nb-NO" sz="1800" b="0" i="0" u="none" baseline="0">
              <a:solidFill>
                <a:srgbClr val="F2F2F2"/>
              </a:solidFill>
              <a:latin typeface="Source Sans Pro"/>
              <a:ea typeface="Source Sans Pro"/>
            </a:rPr>
            <a:t>Dataunderlag</a:t>
          </a:r>
        </a:p>
      </xdr:txBody>
    </xdr:sp>
    <xdr:clientData/>
  </xdr:twoCellAnchor>
  <xdr:twoCellAnchor editAs="oneCell">
    <xdr:from>
      <xdr:col>0</xdr:col>
      <xdr:colOff>432054</xdr:colOff>
      <xdr:row>0</xdr:row>
      <xdr:rowOff>240962</xdr:rowOff>
    </xdr:from>
    <xdr:to>
      <xdr:col>0</xdr:col>
      <xdr:colOff>860244</xdr:colOff>
      <xdr:row>0</xdr:row>
      <xdr:rowOff>632421</xdr:rowOff>
    </xdr:to>
    <xdr:pic>
      <xdr:nvPicPr>
        <xdr:cNvPr id="63" name="Grafikk 62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17A7C7CD-AB60-4450-BBD6-CDCB5C886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96DAC541-7B7A-43D3-8B79-37D633B846F1}">
              <asvg:svgBlip xmlns:asvg="http://schemas.microsoft.com/office/drawing/2016/SVG/main" r:embed="rId24"/>
            </a:ext>
          </a:extLst>
        </a:blip>
        <a:stretch>
          <a:fillRect/>
        </a:stretch>
      </xdr:blipFill>
      <xdr:spPr>
        <a:xfrm>
          <a:off x="428625" y="238125"/>
          <a:ext cx="428625" cy="3905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1073150</xdr:colOff>
      <xdr:row>6</xdr:row>
      <xdr:rowOff>171450</xdr:rowOff>
    </xdr:from>
    <xdr:to>
      <xdr:col>18</xdr:col>
      <xdr:colOff>1174750</xdr:colOff>
      <xdr:row>11</xdr:row>
      <xdr:rowOff>143002</xdr:rowOff>
    </xdr:to>
    <xdr:sp macro="" textlink="">
      <xdr:nvSpPr>
        <xdr:cNvPr id="3" name="TekstSylinder 2">
          <a:extLst>
            <a:ext uri="{FF2B5EF4-FFF2-40B4-BE49-F238E27FC236}">
              <a16:creationId xmlns:a16="http://schemas.microsoft.com/office/drawing/2014/main" id="{1F3827DD-B675-5847-A813-8C8FD49B73E9}"/>
            </a:ext>
          </a:extLst>
        </xdr:cNvPr>
        <xdr:cNvSpPr txBox="1"/>
      </xdr:nvSpPr>
      <xdr:spPr>
        <a:xfrm>
          <a:off x="1009650" y="1952625"/>
          <a:ext cx="45977175" cy="92392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4800" b="1" i="0" u="none" baseline="0">
              <a:solidFill>
                <a:srgbClr val="00446D"/>
              </a:solidFill>
              <a:latin typeface="Source Sans Pro"/>
              <a:ea typeface="Source Sans Pro"/>
            </a:rPr>
            <a:t>Inköp och effekt</a:t>
          </a:r>
        </a:p>
      </xdr:txBody>
    </xdr:sp>
    <xdr:clientData/>
  </xdr:twoCellAnchor>
  <xdr:twoCellAnchor>
    <xdr:from>
      <xdr:col>0</xdr:col>
      <xdr:colOff>1073150</xdr:colOff>
      <xdr:row>5</xdr:row>
      <xdr:rowOff>3175</xdr:rowOff>
    </xdr:from>
    <xdr:to>
      <xdr:col>18</xdr:col>
      <xdr:colOff>1162050</xdr:colOff>
      <xdr:row>8</xdr:row>
      <xdr:rowOff>161925</xdr:rowOff>
    </xdr:to>
    <xdr:sp macro="" textlink="">
      <xdr:nvSpPr>
        <xdr:cNvPr id="4" name="TekstSylinder 3">
          <a:extLst>
            <a:ext uri="{FF2B5EF4-FFF2-40B4-BE49-F238E27FC236}">
              <a16:creationId xmlns:a16="http://schemas.microsoft.com/office/drawing/2014/main" id="{4AED8690-3DE6-1A4B-BC05-C12B506F44A4}"/>
            </a:ext>
          </a:extLst>
        </xdr:cNvPr>
        <xdr:cNvSpPr txBox="1"/>
      </xdr:nvSpPr>
      <xdr:spPr>
        <a:xfrm>
          <a:off x="1009650" y="1590675"/>
          <a:ext cx="45967650" cy="73342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000" b="0" i="0" u="none" baseline="0">
              <a:solidFill>
                <a:srgbClr val="00446D"/>
              </a:solidFill>
              <a:latin typeface="Source Sans Pro"/>
              <a:ea typeface="Source Sans Pro"/>
            </a:rPr>
            <a:t>Effektkalkylator för möbler</a:t>
          </a:r>
        </a:p>
      </xdr:txBody>
    </xdr:sp>
    <xdr:clientData/>
  </xdr:twoCellAnchor>
  <xdr:twoCellAnchor>
    <xdr:from>
      <xdr:col>0</xdr:col>
      <xdr:colOff>1073150</xdr:colOff>
      <xdr:row>11</xdr:row>
      <xdr:rowOff>161925</xdr:rowOff>
    </xdr:from>
    <xdr:to>
      <xdr:col>18</xdr:col>
      <xdr:colOff>1174750</xdr:colOff>
      <xdr:row>15</xdr:row>
      <xdr:rowOff>130175</xdr:rowOff>
    </xdr:to>
    <xdr:sp macro="" textlink="">
      <xdr:nvSpPr>
        <xdr:cNvPr id="5" name="TekstSylinder 4">
          <a:extLst>
            <a:ext uri="{FF2B5EF4-FFF2-40B4-BE49-F238E27FC236}">
              <a16:creationId xmlns:a16="http://schemas.microsoft.com/office/drawing/2014/main" id="{6B5D100B-30F9-0246-B483-95B57E7C1176}"/>
            </a:ext>
          </a:extLst>
        </xdr:cNvPr>
        <xdr:cNvSpPr txBox="1"/>
      </xdr:nvSpPr>
      <xdr:spPr>
        <a:xfrm>
          <a:off x="1009650" y="2895600"/>
          <a:ext cx="45977175" cy="73342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400" b="0" i="0" u="none" baseline="0">
              <a:solidFill>
                <a:srgbClr val="00446D"/>
              </a:solidFill>
              <a:latin typeface="Source Sans Pro"/>
              <a:ea typeface="Source Sans Pro"/>
            </a:rPr>
            <a:t>Inrätta och överväg möjliga åtgärder för att minska klimatpåverkan från dina möbelupphandlingar.</a:t>
          </a:r>
        </a:p>
        <a:p>
          <a:pPr algn="l">
            <a:defRPr lang="nb-NO" sz="2400" b="0">
              <a:solidFill>
                <a:schemeClr val="accent6">
                  <a:lumMod val="75000"/>
                </a:schemeClr>
              </a:solidFill>
            </a:defRPr>
          </a:pPr>
          <a:endParaRPr/>
        </a:p>
      </xdr:txBody>
    </xdr:sp>
    <xdr:clientData/>
  </xdr:twoCellAnchor>
  <xdr:twoCellAnchor>
    <xdr:from>
      <xdr:col>1</xdr:col>
      <xdr:colOff>700348</xdr:colOff>
      <xdr:row>76</xdr:row>
      <xdr:rowOff>68734</xdr:rowOff>
    </xdr:from>
    <xdr:to>
      <xdr:col>6</xdr:col>
      <xdr:colOff>1580497</xdr:colOff>
      <xdr:row>77</xdr:row>
      <xdr:rowOff>162252</xdr:rowOff>
    </xdr:to>
    <xdr:sp macro="" textlink="" fLocksText="0">
      <xdr:nvSpPr>
        <xdr:cNvPr id="26" name="TekstSylinder 25">
          <a:extLst>
            <a:ext uri="{FF2B5EF4-FFF2-40B4-BE49-F238E27FC236}">
              <a16:creationId xmlns:a16="http://schemas.microsoft.com/office/drawing/2014/main" id="{25445624-54A4-8B48-8E2F-C590EE57F7C3}"/>
            </a:ext>
          </a:extLst>
        </xdr:cNvPr>
        <xdr:cNvSpPr txBox="1"/>
      </xdr:nvSpPr>
      <xdr:spPr>
        <a:xfrm>
          <a:off x="1714500" y="30089475"/>
          <a:ext cx="19669125" cy="7429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4000" b="1" i="0" u="none" baseline="0">
              <a:solidFill>
                <a:srgbClr val="E5F6FC"/>
              </a:solidFill>
              <a:latin typeface="Source Sans Pro"/>
              <a:ea typeface="Source Sans Pro"/>
            </a:rPr>
            <a:t>Din inköpsstrategi sparar klimatet med:</a:t>
          </a:r>
        </a:p>
      </xdr:txBody>
    </xdr:sp>
    <xdr:clientData/>
  </xdr:twoCellAnchor>
  <xdr:twoCellAnchor>
    <xdr:from>
      <xdr:col>1</xdr:col>
      <xdr:colOff>163195</xdr:colOff>
      <xdr:row>80</xdr:row>
      <xdr:rowOff>96708</xdr:rowOff>
    </xdr:from>
    <xdr:to>
      <xdr:col>5</xdr:col>
      <xdr:colOff>1268</xdr:colOff>
      <xdr:row>91</xdr:row>
      <xdr:rowOff>38560</xdr:rowOff>
    </xdr:to>
    <xdr:grpSp>
      <xdr:nvGrpSpPr>
        <xdr:cNvPr id="27" name="Gruppe 45">
          <a:extLst>
            <a:ext uri="{FF2B5EF4-FFF2-40B4-BE49-F238E27FC236}">
              <a16:creationId xmlns:a16="http://schemas.microsoft.com/office/drawing/2014/main" id="{86D6726E-47F9-A74B-8460-AE3EF548F6EF}"/>
            </a:ext>
          </a:extLst>
        </xdr:cNvPr>
        <xdr:cNvGrpSpPr>
          <a:grpSpLocks/>
        </xdr:cNvGrpSpPr>
      </xdr:nvGrpSpPr>
      <xdr:grpSpPr>
        <a:xfrm>
          <a:off x="1172845" y="31110108"/>
          <a:ext cx="14820898" cy="1932577"/>
          <a:chOff x="14739977" y="16070058"/>
          <a:chExt cx="4171645" cy="1187018"/>
        </a:xfrm>
      </xdr:grpSpPr>
      <xdr:sp macro="" textlink="">
        <xdr:nvSpPr>
          <xdr:cNvPr id="28" name="Avrundet rektangel 46">
            <a:extLst>
              <a:ext uri="{FF2B5EF4-FFF2-40B4-BE49-F238E27FC236}">
                <a16:creationId xmlns:a16="http://schemas.microsoft.com/office/drawing/2014/main" id="{9002023A-F45F-0779-5833-9C285E9B4335}"/>
              </a:ext>
            </a:extLst>
          </xdr:cNvPr>
          <xdr:cNvSpPr/>
        </xdr:nvSpPr>
        <xdr:spPr>
          <a:xfrm>
            <a:off x="14740731" y="16070058"/>
            <a:ext cx="4170891" cy="1187018"/>
          </a:xfrm>
          <a:prstGeom prst="roundRect">
            <a:avLst>
              <a:gd name="adj" fmla="val 18852"/>
            </a:avLst>
          </a:prstGeom>
          <a:solidFill>
            <a:schemeClr val="bg1">
              <a:alpha val="3000"/>
            </a:schemeClr>
          </a:solidFill>
          <a:ln>
            <a:solidFill>
              <a:schemeClr val="bg1">
                <a:alpha val="8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274320" tIns="274320" rIns="91440" bIns="45720" numCol="1" rtlCol="0" fromWordArt="0" anchor="t" anchorCtr="0">
            <a:prstTxWarp prst="textNoShape">
              <a:avLst/>
            </a:prstTxWarp>
            <a:noAutofit/>
          </a:bodyPr>
          <a:lstStyle/>
          <a:p>
            <a:pPr algn="l"/>
            <a:r>
              <a:rPr lang="nb-NO" sz="1600" b="1" i="0" u="none" baseline="0" dirty="0" err="1">
                <a:solidFill>
                  <a:srgbClr val="B6E3FF"/>
                </a:solidFill>
                <a:latin typeface="Source Sans Pro"/>
                <a:ea typeface="Source Sans Pro"/>
              </a:rPr>
              <a:t>Du har minskat klimatavtrycket med totalt </a:t>
            </a:r>
            <a:endParaRPr lang="nb-NO" sz="1600" b="1" dirty="0" err="1">
              <a:solidFill>
                <a:schemeClr val="accent6">
                  <a:lumMod val="20000"/>
                  <a:lumOff val="80000"/>
                </a:schemeClr>
              </a:solidFill>
            </a:endParaRPr>
          </a:p>
        </xdr:txBody>
      </xdr:sp>
      <xdr:sp macro="" textlink="$C$66">
        <xdr:nvSpPr>
          <xdr:cNvPr id="29" name="TekstSylinder 47">
            <a:extLst>
              <a:ext uri="{FF2B5EF4-FFF2-40B4-BE49-F238E27FC236}">
                <a16:creationId xmlns:a16="http://schemas.microsoft.com/office/drawing/2014/main" id="{7B16D5FF-02A7-9B35-78BD-2BBA95F020C5}"/>
              </a:ext>
            </a:extLst>
          </xdr:cNvPr>
          <xdr:cNvSpPr txBox="1"/>
        </xdr:nvSpPr>
        <xdr:spPr>
          <a:xfrm>
            <a:off x="14739977" y="16451576"/>
            <a:ext cx="1540531" cy="4452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tx1"/>
          </a:fontRef>
        </xdr:style>
        <xdr:txBody>
          <a:bodyPr vertOverflow="clip" horzOverflow="clip" wrap="square" lIns="365760" tIns="45720" rIns="91440" bIns="45720" rtlCol="0" anchor="t"/>
          <a:lstStyle/>
          <a:p>
            <a:pPr algn="l"/>
            <a:fld id="{719259FB-C232-4908-BE3B-62E38910FCD0}" type="TxLink">
              <a:rPr lang="en-US" sz="4400" b="1" i="0" u="none" baseline="0">
                <a:solidFill>
                  <a:srgbClr val="F1F1F1"/>
                </a:solidFill>
                <a:latin typeface="Source Sans Pro"/>
                <a:ea typeface="Source Sans Pro"/>
              </a:rPr>
              <a:pPr algn="l"/>
              <a:t>0 kg CO2-ekv*</a:t>
            </a:fld>
            <a:endParaRPr lang="nb-NO" sz="44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</xdr:col>
      <xdr:colOff>110099</xdr:colOff>
      <xdr:row>88</xdr:row>
      <xdr:rowOff>103814</xdr:rowOff>
    </xdr:from>
    <xdr:to>
      <xdr:col>2</xdr:col>
      <xdr:colOff>2590479</xdr:colOff>
      <xdr:row>90</xdr:row>
      <xdr:rowOff>88900</xdr:rowOff>
    </xdr:to>
    <xdr:sp macro="" textlink="">
      <xdr:nvSpPr>
        <xdr:cNvPr id="30" name="TekstSylinder 47">
          <a:extLst>
            <a:ext uri="{FF2B5EF4-FFF2-40B4-BE49-F238E27FC236}">
              <a16:creationId xmlns:a16="http://schemas.microsoft.com/office/drawing/2014/main" id="{938E7749-E934-FF43-AE80-3BB285C78E04}"/>
            </a:ext>
          </a:extLst>
        </xdr:cNvPr>
        <xdr:cNvSpPr txBox="1"/>
      </xdr:nvSpPr>
      <xdr:spPr>
        <a:xfrm>
          <a:off x="1123950" y="32946975"/>
          <a:ext cx="7953375" cy="3619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lIns="365760" tIns="45720" rIns="91440" bIns="45720" rtlCol="0" anchor="t"/>
        <a:lstStyle/>
        <a:p>
          <a:pPr algn="l"/>
          <a:r>
            <a:rPr lang="nb-NO" sz="1400" b="0" i="1" u="none" baseline="0">
              <a:solidFill>
                <a:srgbClr val="B6E3FF"/>
              </a:solidFill>
              <a:latin typeface="Source Sans Pro"/>
              <a:ea typeface="Source Sans Pro"/>
            </a:rPr>
            <a:t>*Jämfört med att köpa allt nytt</a:t>
          </a:r>
          <a:endParaRPr lang="nb-NO" sz="3600" b="1" i="1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373105</xdr:colOff>
      <xdr:row>82</xdr:row>
      <xdr:rowOff>151972</xdr:rowOff>
    </xdr:from>
    <xdr:to>
      <xdr:col>5</xdr:col>
      <xdr:colOff>1021079</xdr:colOff>
      <xdr:row>89</xdr:row>
      <xdr:rowOff>134783</xdr:rowOff>
    </xdr:to>
    <xdr:grpSp>
      <xdr:nvGrpSpPr>
        <xdr:cNvPr id="31" name="Gruppe 54">
          <a:extLst>
            <a:ext uri="{FF2B5EF4-FFF2-40B4-BE49-F238E27FC236}">
              <a16:creationId xmlns:a16="http://schemas.microsoft.com/office/drawing/2014/main" id="{B6AA1F60-8B2D-9A4D-835F-907ADF925350}"/>
            </a:ext>
          </a:extLst>
        </xdr:cNvPr>
        <xdr:cNvGrpSpPr>
          <a:grpSpLocks/>
        </xdr:cNvGrpSpPr>
      </xdr:nvGrpSpPr>
      <xdr:grpSpPr>
        <a:xfrm>
          <a:off x="9593305" y="31527322"/>
          <a:ext cx="7420249" cy="1249636"/>
          <a:chOff x="6235071" y="27167588"/>
          <a:chExt cx="3956207" cy="1327255"/>
        </a:xfrm>
      </xdr:grpSpPr>
      <xdr:sp macro="" textlink="$E$67">
        <xdr:nvSpPr>
          <xdr:cNvPr id="32" name="TekstSylinder 47">
            <a:extLst>
              <a:ext uri="{FF2B5EF4-FFF2-40B4-BE49-F238E27FC236}">
                <a16:creationId xmlns:a16="http://schemas.microsoft.com/office/drawing/2014/main" id="{AB9EB9CA-C0C6-D3D5-0B0E-60E000D7943A}"/>
              </a:ext>
            </a:extLst>
          </xdr:cNvPr>
          <xdr:cNvSpPr txBox="1"/>
        </xdr:nvSpPr>
        <xdr:spPr>
          <a:xfrm>
            <a:off x="6235071" y="27378640"/>
            <a:ext cx="3575133" cy="7740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tx1"/>
          </a:fontRef>
        </xdr:style>
        <xdr:txBody>
          <a:bodyPr vertOverflow="clip" horzOverflow="clip" wrap="square" lIns="365760" tIns="45720" rIns="91440" bIns="45720" rtlCol="0" anchor="t"/>
          <a:lstStyle/>
          <a:p>
            <a:pPr algn="l"/>
            <a:fld id="{80454130-6D01-413C-BFE8-362745F0677C}" type="TxLink">
              <a:rPr lang="en-US" sz="4000" b="1" i="0" u="none" baseline="0">
                <a:solidFill>
                  <a:srgbClr val="FFFFFF"/>
                </a:solidFill>
                <a:latin typeface="Source Sans Pro"/>
                <a:ea typeface="Source Sans Pro"/>
              </a:rPr>
              <a:pPr algn="l"/>
              <a:t>0 flyg</a:t>
            </a:fld>
            <a:endParaRPr lang="nb-NO" sz="4000" b="1">
              <a:solidFill>
                <a:schemeClr val="bg1"/>
              </a:solidFill>
            </a:endParaRPr>
          </a:p>
        </xdr:txBody>
      </xdr:sp>
      <xdr:pic>
        <xdr:nvPicPr>
          <xdr:cNvPr id="33" name="Grafikk 56">
            <a:extLst>
              <a:ext uri="{FF2B5EF4-FFF2-40B4-BE49-F238E27FC236}">
                <a16:creationId xmlns:a16="http://schemas.microsoft.com/office/drawing/2014/main" id="{6D5C7C5D-6F9F-38F0-7722-1864D2632EF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 rot="18562661">
            <a:off x="8539682" y="27370718"/>
            <a:ext cx="957105" cy="550845"/>
          </a:xfrm>
          <a:prstGeom prst="rect">
            <a:avLst/>
          </a:prstGeom>
        </xdr:spPr>
      </xdr:pic>
      <xdr:sp macro="" textlink="">
        <xdr:nvSpPr>
          <xdr:cNvPr id="34" name="TekstSylinder 47">
            <a:extLst>
              <a:ext uri="{FF2B5EF4-FFF2-40B4-BE49-F238E27FC236}">
                <a16:creationId xmlns:a16="http://schemas.microsoft.com/office/drawing/2014/main" id="{D682A00F-3A74-07D6-5984-127029145D69}"/>
              </a:ext>
            </a:extLst>
          </xdr:cNvPr>
          <xdr:cNvSpPr txBox="1"/>
        </xdr:nvSpPr>
        <xdr:spPr>
          <a:xfrm>
            <a:off x="6249474" y="28124909"/>
            <a:ext cx="3941804" cy="3699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tx1"/>
          </a:fontRef>
        </xdr:style>
        <xdr:txBody>
          <a:bodyPr vertOverflow="clip" horzOverflow="clip" wrap="square" lIns="365760" tIns="45720" rIns="91440" bIns="45720" rtlCol="0" anchor="t"/>
          <a:lstStyle/>
          <a:p>
            <a:pPr algn="l"/>
            <a:r>
              <a:rPr lang="nb-NO" sz="1600" b="0" i="0" u="none" baseline="0">
                <a:solidFill>
                  <a:srgbClr val="B6E3FF"/>
                </a:solidFill>
                <a:latin typeface="Source Sans Pro"/>
                <a:ea typeface="Source Sans Pro"/>
              </a:rPr>
              <a:t>Tur retur Oslo-Trondheim</a:t>
            </a:r>
            <a:endParaRPr lang="nb-NO" sz="4000" b="1" i="0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4</xdr:col>
      <xdr:colOff>4769749</xdr:colOff>
      <xdr:row>80</xdr:row>
      <xdr:rowOff>92898</xdr:rowOff>
    </xdr:from>
    <xdr:to>
      <xdr:col>6</xdr:col>
      <xdr:colOff>3108961</xdr:colOff>
      <xdr:row>91</xdr:row>
      <xdr:rowOff>39881</xdr:rowOff>
    </xdr:to>
    <xdr:grpSp>
      <xdr:nvGrpSpPr>
        <xdr:cNvPr id="35" name="Gruppe 45">
          <a:extLst>
            <a:ext uri="{FF2B5EF4-FFF2-40B4-BE49-F238E27FC236}">
              <a16:creationId xmlns:a16="http://schemas.microsoft.com/office/drawing/2014/main" id="{C77BBCBA-11F5-194A-84B3-BFA4C09C8DEB}"/>
            </a:ext>
          </a:extLst>
        </xdr:cNvPr>
        <xdr:cNvGrpSpPr>
          <a:grpSpLocks/>
        </xdr:cNvGrpSpPr>
      </xdr:nvGrpSpPr>
      <xdr:grpSpPr>
        <a:xfrm>
          <a:off x="15990199" y="31106298"/>
          <a:ext cx="6664062" cy="1937708"/>
          <a:chOff x="14757739" y="15428951"/>
          <a:chExt cx="4462824" cy="1187018"/>
        </a:xfrm>
      </xdr:grpSpPr>
      <xdr:sp macro="" textlink="">
        <xdr:nvSpPr>
          <xdr:cNvPr id="36" name="Avrundet rektangel 46">
            <a:extLst>
              <a:ext uri="{FF2B5EF4-FFF2-40B4-BE49-F238E27FC236}">
                <a16:creationId xmlns:a16="http://schemas.microsoft.com/office/drawing/2014/main" id="{A0628CA9-13CC-7058-4742-D14339AD631A}"/>
              </a:ext>
            </a:extLst>
          </xdr:cNvPr>
          <xdr:cNvSpPr/>
        </xdr:nvSpPr>
        <xdr:spPr>
          <a:xfrm>
            <a:off x="14757739" y="15428951"/>
            <a:ext cx="4462824" cy="1187018"/>
          </a:xfrm>
          <a:prstGeom prst="roundRect">
            <a:avLst>
              <a:gd name="adj" fmla="val 18852"/>
            </a:avLst>
          </a:prstGeom>
          <a:solidFill>
            <a:schemeClr val="bg1">
              <a:alpha val="3000"/>
            </a:schemeClr>
          </a:solidFill>
          <a:ln>
            <a:solidFill>
              <a:schemeClr val="bg1">
                <a:alpha val="8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274320" tIns="274320" rIns="91440" bIns="45720" numCol="1" rtlCol="0" fromWordArt="0" anchor="t" anchorCtr="0">
            <a:prstTxWarp prst="textNoShape">
              <a:avLst/>
            </a:prstTxWarp>
            <a:noAutofit/>
          </a:bodyPr>
          <a:lstStyle/>
          <a:p>
            <a:pPr algn="l"/>
            <a:r>
              <a:rPr lang="nb-NO" sz="1600" b="1" i="0" u="none" baseline="0" dirty="0" err="1">
                <a:solidFill>
                  <a:srgbClr val="B6E3FF"/>
                </a:solidFill>
                <a:latin typeface="Source Sans Pro"/>
                <a:ea typeface="Source Sans Pro"/>
              </a:rPr>
              <a:t>Årlig minskning av klimatavtrycket </a:t>
            </a:r>
          </a:p>
        </xdr:txBody>
      </xdr:sp>
      <xdr:sp macro="" textlink="$C$69">
        <xdr:nvSpPr>
          <xdr:cNvPr id="37" name="TekstSylinder 47">
            <a:extLst>
              <a:ext uri="{FF2B5EF4-FFF2-40B4-BE49-F238E27FC236}">
                <a16:creationId xmlns:a16="http://schemas.microsoft.com/office/drawing/2014/main" id="{D914ECD1-AF64-F862-BD80-CABB56FDFFA6}"/>
              </a:ext>
            </a:extLst>
          </xdr:cNvPr>
          <xdr:cNvSpPr txBox="1"/>
        </xdr:nvSpPr>
        <xdr:spPr>
          <a:xfrm>
            <a:off x="14761030" y="15860731"/>
            <a:ext cx="3746500" cy="4452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tx1"/>
          </a:fontRef>
        </xdr:style>
        <xdr:txBody>
          <a:bodyPr vertOverflow="clip" horzOverflow="clip" wrap="square" lIns="365760" tIns="45720" rIns="91440" bIns="45720" rtlCol="0" anchor="t"/>
          <a:lstStyle/>
          <a:p>
            <a:pPr algn="l"/>
            <a:fld id="{4FEC1A9C-9946-4822-9350-DF4E316114B4}" type="TxLink">
              <a:rPr lang="en-US" sz="4000" b="1" i="0" u="none" baseline="0">
                <a:solidFill>
                  <a:srgbClr val="FFFFFF"/>
                </a:solidFill>
                <a:latin typeface="Source Sans Pro"/>
                <a:ea typeface="Source Sans Pro"/>
              </a:rPr>
              <a:pPr algn="l"/>
              <a:t>0 kg CO2-ekv*</a:t>
            </a:fld>
            <a:endParaRPr lang="nb-NO" sz="40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4</xdr:col>
      <xdr:colOff>4814468</xdr:colOff>
      <xdr:row>88</xdr:row>
      <xdr:rowOff>110666</xdr:rowOff>
    </xdr:from>
    <xdr:to>
      <xdr:col>7</xdr:col>
      <xdr:colOff>793449</xdr:colOff>
      <xdr:row>90</xdr:row>
      <xdr:rowOff>95751</xdr:rowOff>
    </xdr:to>
    <xdr:sp macro="" textlink="">
      <xdr:nvSpPr>
        <xdr:cNvPr id="38" name="TekstSylinder 47">
          <a:extLst>
            <a:ext uri="{FF2B5EF4-FFF2-40B4-BE49-F238E27FC236}">
              <a16:creationId xmlns:a16="http://schemas.microsoft.com/office/drawing/2014/main" id="{56DCEE3D-A830-844B-877F-156F47B2F293}"/>
            </a:ext>
          </a:extLst>
        </xdr:cNvPr>
        <xdr:cNvSpPr txBox="1"/>
      </xdr:nvSpPr>
      <xdr:spPr>
        <a:xfrm>
          <a:off x="15992475" y="32956500"/>
          <a:ext cx="7448550" cy="3619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lIns="365760" tIns="45720" rIns="91440" bIns="45720" rtlCol="0" anchor="t"/>
        <a:lstStyle/>
        <a:p>
          <a:pPr algn="l"/>
          <a:r>
            <a:rPr lang="nb-NO" sz="1400" b="0" i="1" u="none" baseline="0">
              <a:solidFill>
                <a:srgbClr val="B6E3FF"/>
              </a:solidFill>
              <a:latin typeface="Source Sans Pro"/>
              <a:ea typeface="Source Sans Pro"/>
            </a:rPr>
            <a:t>*Jämfört med att köpa allt nytt</a:t>
          </a:r>
          <a:endParaRPr lang="nb-NO" sz="3600" b="1" i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72968</xdr:colOff>
      <xdr:row>96</xdr:row>
      <xdr:rowOff>36635</xdr:rowOff>
    </xdr:from>
    <xdr:to>
      <xdr:col>6</xdr:col>
      <xdr:colOff>2153689</xdr:colOff>
      <xdr:row>100</xdr:row>
      <xdr:rowOff>75120</xdr:rowOff>
    </xdr:to>
    <xdr:sp macro="" textlink="" fLocksText="0">
      <xdr:nvSpPr>
        <xdr:cNvPr id="39" name="TekstSylinder 38">
          <a:extLst>
            <a:ext uri="{FF2B5EF4-FFF2-40B4-BE49-F238E27FC236}">
              <a16:creationId xmlns:a16="http://schemas.microsoft.com/office/drawing/2014/main" id="{09CA7888-C8DC-B846-969A-759A748FA81C}"/>
            </a:ext>
          </a:extLst>
        </xdr:cNvPr>
        <xdr:cNvSpPr txBox="1"/>
      </xdr:nvSpPr>
      <xdr:spPr>
        <a:xfrm>
          <a:off x="1085850" y="34404300"/>
          <a:ext cx="20869275" cy="80010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800" b="1" i="0" u="none" baseline="0">
              <a:solidFill>
                <a:srgbClr val="E5F6FC"/>
              </a:solidFill>
              <a:latin typeface="Source Sans Pro"/>
              <a:ea typeface="Source Sans Pro"/>
            </a:rPr>
            <a:t>Dessutom kan du spara pengar – vi uppskattar att du sparar</a:t>
          </a:r>
          <a:endParaRPr lang="nb-NO" sz="2800" b="1">
            <a:solidFill>
              <a:srgbClr val="E5F6FC"/>
            </a:solidFill>
          </a:endParaRPr>
        </a:p>
      </xdr:txBody>
    </xdr:sp>
    <xdr:clientData/>
  </xdr:twoCellAnchor>
  <xdr:twoCellAnchor>
    <xdr:from>
      <xdr:col>1</xdr:col>
      <xdr:colOff>45720</xdr:colOff>
      <xdr:row>100</xdr:row>
      <xdr:rowOff>151918</xdr:rowOff>
    </xdr:from>
    <xdr:to>
      <xdr:col>2</xdr:col>
      <xdr:colOff>1626078</xdr:colOff>
      <xdr:row>111</xdr:row>
      <xdr:rowOff>36940</xdr:rowOff>
    </xdr:to>
    <xdr:grpSp>
      <xdr:nvGrpSpPr>
        <xdr:cNvPr id="40" name="Gruppe 45">
          <a:extLst>
            <a:ext uri="{FF2B5EF4-FFF2-40B4-BE49-F238E27FC236}">
              <a16:creationId xmlns:a16="http://schemas.microsoft.com/office/drawing/2014/main" id="{C6261E3D-B9B9-4B4B-9C8F-9CFBEF63A95A}"/>
            </a:ext>
          </a:extLst>
        </xdr:cNvPr>
        <xdr:cNvGrpSpPr>
          <a:grpSpLocks/>
        </xdr:cNvGrpSpPr>
      </xdr:nvGrpSpPr>
      <xdr:grpSpPr>
        <a:xfrm>
          <a:off x="1055370" y="34784818"/>
          <a:ext cx="7057233" cy="1875747"/>
          <a:chOff x="14757740" y="15428951"/>
          <a:chExt cx="3755478" cy="1187018"/>
        </a:xfrm>
      </xdr:grpSpPr>
      <xdr:sp macro="" textlink="">
        <xdr:nvSpPr>
          <xdr:cNvPr id="41" name="Avrundet rektangel 46">
            <a:extLst>
              <a:ext uri="{FF2B5EF4-FFF2-40B4-BE49-F238E27FC236}">
                <a16:creationId xmlns:a16="http://schemas.microsoft.com/office/drawing/2014/main" id="{4591B106-30E4-B42B-62B2-7070A426E0E0}"/>
              </a:ext>
            </a:extLst>
          </xdr:cNvPr>
          <xdr:cNvSpPr/>
        </xdr:nvSpPr>
        <xdr:spPr>
          <a:xfrm>
            <a:off x="14757740" y="15428951"/>
            <a:ext cx="3466708" cy="1187018"/>
          </a:xfrm>
          <a:prstGeom prst="roundRect">
            <a:avLst>
              <a:gd name="adj" fmla="val 18852"/>
            </a:avLst>
          </a:prstGeom>
          <a:solidFill>
            <a:schemeClr val="bg1">
              <a:alpha val="3000"/>
            </a:schemeClr>
          </a:solidFill>
          <a:ln>
            <a:solidFill>
              <a:schemeClr val="bg1">
                <a:alpha val="8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274320" tIns="274320" rIns="91440" bIns="45720" numCol="1" rtlCol="0" fromWordArt="0" anchor="t" anchorCtr="0">
            <a:prstTxWarp prst="textNoShape">
              <a:avLst/>
            </a:prstTxWarp>
            <a:noAutofit/>
          </a:bodyPr>
          <a:lstStyle/>
          <a:p>
            <a:pPr algn="l"/>
            <a:r>
              <a:rPr lang="nb-NO" sz="1600" b="1" i="0" u="none" baseline="0" dirty="0" err="1">
                <a:solidFill>
                  <a:srgbClr val="B6E3FF"/>
                </a:solidFill>
                <a:latin typeface="Source Sans Pro"/>
                <a:ea typeface="Source Sans Pro"/>
              </a:rPr>
              <a:t>Totala besparingar</a:t>
            </a:r>
          </a:p>
        </xdr:txBody>
      </xdr:sp>
      <xdr:sp macro="" textlink="$C$73">
        <xdr:nvSpPr>
          <xdr:cNvPr id="42" name="TekstSylinder 47">
            <a:extLst>
              <a:ext uri="{FF2B5EF4-FFF2-40B4-BE49-F238E27FC236}">
                <a16:creationId xmlns:a16="http://schemas.microsoft.com/office/drawing/2014/main" id="{C778C1CF-03DA-F281-0A7E-C3D0DF781C07}"/>
              </a:ext>
            </a:extLst>
          </xdr:cNvPr>
          <xdr:cNvSpPr txBox="1"/>
        </xdr:nvSpPr>
        <xdr:spPr>
          <a:xfrm>
            <a:off x="14766718" y="15860731"/>
            <a:ext cx="3746500" cy="4452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tx1"/>
          </a:fontRef>
        </xdr:style>
        <xdr:txBody>
          <a:bodyPr vertOverflow="clip" horzOverflow="clip" wrap="square" lIns="365760" tIns="45720" rIns="91440" bIns="45720" rtlCol="0" anchor="t"/>
          <a:lstStyle/>
          <a:p>
            <a:pPr algn="l"/>
            <a:fld id="{3055F188-A873-4A0F-B4BE-36755264F98A}" type="TxLink">
              <a:rPr lang="en-US" sz="4000" b="1" i="0" u="none" baseline="0">
                <a:solidFill>
                  <a:srgbClr val="FFFFFF"/>
                </a:solidFill>
                <a:latin typeface="Source Sans Pro"/>
                <a:ea typeface="Source Sans Pro"/>
              </a:rPr>
              <a:pPr algn="l"/>
              <a:t>0 NOK</a:t>
            </a:fld>
            <a:endParaRPr lang="nb-NO" sz="40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1682204</xdr:colOff>
      <xdr:row>100</xdr:row>
      <xdr:rowOff>150379</xdr:rowOff>
    </xdr:from>
    <xdr:to>
      <xdr:col>4</xdr:col>
      <xdr:colOff>1740861</xdr:colOff>
      <xdr:row>111</xdr:row>
      <xdr:rowOff>35401</xdr:rowOff>
    </xdr:to>
    <xdr:grpSp>
      <xdr:nvGrpSpPr>
        <xdr:cNvPr id="43" name="Gruppe 45">
          <a:extLst>
            <a:ext uri="{FF2B5EF4-FFF2-40B4-BE49-F238E27FC236}">
              <a16:creationId xmlns:a16="http://schemas.microsoft.com/office/drawing/2014/main" id="{6EF7237A-033D-1C44-8807-53E3856DB79A}"/>
            </a:ext>
          </a:extLst>
        </xdr:cNvPr>
        <xdr:cNvGrpSpPr>
          <a:grpSpLocks/>
        </xdr:cNvGrpSpPr>
      </xdr:nvGrpSpPr>
      <xdr:grpSpPr>
        <a:xfrm>
          <a:off x="8168729" y="34783279"/>
          <a:ext cx="5526007" cy="1875747"/>
          <a:chOff x="14757739" y="15428951"/>
          <a:chExt cx="3754731" cy="1187018"/>
        </a:xfrm>
      </xdr:grpSpPr>
      <xdr:sp macro="" textlink="">
        <xdr:nvSpPr>
          <xdr:cNvPr id="44" name="Avrundet rektangel 46">
            <a:extLst>
              <a:ext uri="{FF2B5EF4-FFF2-40B4-BE49-F238E27FC236}">
                <a16:creationId xmlns:a16="http://schemas.microsoft.com/office/drawing/2014/main" id="{83CEB6B6-0EDE-3F23-392E-1A7000304E1A}"/>
              </a:ext>
            </a:extLst>
          </xdr:cNvPr>
          <xdr:cNvSpPr/>
        </xdr:nvSpPr>
        <xdr:spPr>
          <a:xfrm>
            <a:off x="14757739" y="15428951"/>
            <a:ext cx="3384342" cy="1187018"/>
          </a:xfrm>
          <a:prstGeom prst="roundRect">
            <a:avLst>
              <a:gd name="adj" fmla="val 18852"/>
            </a:avLst>
          </a:prstGeom>
          <a:solidFill>
            <a:schemeClr val="bg1">
              <a:alpha val="3000"/>
            </a:schemeClr>
          </a:solidFill>
          <a:ln>
            <a:solidFill>
              <a:schemeClr val="bg1">
                <a:alpha val="8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274320" tIns="274320" rIns="91440" bIns="45720" numCol="1" rtlCol="0" fromWordArt="0" anchor="t" anchorCtr="0">
            <a:prstTxWarp prst="textNoShape">
              <a:avLst/>
            </a:prstTxWarp>
            <a:noAutofit/>
          </a:bodyPr>
          <a:lstStyle/>
          <a:p>
            <a:pPr algn="l"/>
            <a:r>
              <a:rPr lang="nb-NO" sz="1600" b="1" i="0" u="none" baseline="0" dirty="0" err="1">
                <a:solidFill>
                  <a:srgbClr val="B6E3FF"/>
                </a:solidFill>
                <a:latin typeface="Source Sans Pro"/>
                <a:ea typeface="Source Sans Pro"/>
              </a:rPr>
              <a:t>Årliga besparingar</a:t>
            </a:r>
          </a:p>
        </xdr:txBody>
      </xdr:sp>
      <xdr:sp macro="" textlink="$E$73">
        <xdr:nvSpPr>
          <xdr:cNvPr id="45" name="TekstSylinder 47">
            <a:extLst>
              <a:ext uri="{FF2B5EF4-FFF2-40B4-BE49-F238E27FC236}">
                <a16:creationId xmlns:a16="http://schemas.microsoft.com/office/drawing/2014/main" id="{FDAE0340-F590-73DC-2EC0-D1CDABC44BF3}"/>
              </a:ext>
            </a:extLst>
          </xdr:cNvPr>
          <xdr:cNvSpPr txBox="1"/>
        </xdr:nvSpPr>
        <xdr:spPr>
          <a:xfrm>
            <a:off x="14765970" y="15860731"/>
            <a:ext cx="3746500" cy="4452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tx1"/>
          </a:fontRef>
        </xdr:style>
        <xdr:txBody>
          <a:bodyPr vertOverflow="clip" horzOverflow="clip" wrap="square" lIns="365760" tIns="45720" rIns="91440" bIns="45720" rtlCol="0" anchor="t"/>
          <a:lstStyle/>
          <a:p>
            <a:pPr algn="l"/>
            <a:fld id="{391C467C-E60B-4478-A24C-33C3FF22278F}" type="TxLink">
              <a:rPr lang="en-US" sz="4000" b="1" i="0" u="none" baseline="0">
                <a:solidFill>
                  <a:srgbClr val="FFFFFF"/>
                </a:solidFill>
                <a:latin typeface="Source Sans Pro"/>
                <a:ea typeface="Source Sans Pro"/>
              </a:rPr>
              <a:pPr algn="l"/>
              <a:t>0 NOK</a:t>
            </a:fld>
            <a:endParaRPr lang="nb-NO" sz="40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</xdr:col>
      <xdr:colOff>79619</xdr:colOff>
      <xdr:row>108</xdr:row>
      <xdr:rowOff>163830</xdr:rowOff>
    </xdr:from>
    <xdr:to>
      <xdr:col>2</xdr:col>
      <xdr:colOff>889000</xdr:colOff>
      <xdr:row>110</xdr:row>
      <xdr:rowOff>95250</xdr:rowOff>
    </xdr:to>
    <xdr:sp macro="" textlink="">
      <xdr:nvSpPr>
        <xdr:cNvPr id="46" name="TekstSylinder 47">
          <a:extLst>
            <a:ext uri="{FF2B5EF4-FFF2-40B4-BE49-F238E27FC236}">
              <a16:creationId xmlns:a16="http://schemas.microsoft.com/office/drawing/2014/main" id="{307783A7-77A7-3B4E-861F-95D465BA4FDB}"/>
            </a:ext>
          </a:extLst>
        </xdr:cNvPr>
        <xdr:cNvSpPr txBox="1"/>
      </xdr:nvSpPr>
      <xdr:spPr>
        <a:xfrm>
          <a:off x="1085850" y="36814125"/>
          <a:ext cx="6286500" cy="314325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lIns="365760" tIns="45720" rIns="91440" bIns="45720" rtlCol="0" anchor="t"/>
        <a:lstStyle/>
        <a:p>
          <a:pPr algn="l"/>
          <a:r>
            <a:rPr lang="nb-NO" sz="1400" b="0" i="1" u="none" baseline="0">
              <a:solidFill>
                <a:srgbClr val="B6E3FF"/>
              </a:solidFill>
              <a:latin typeface="Source Sans Pro"/>
              <a:ea typeface="Source Sans Pro"/>
            </a:rPr>
            <a:t>*Jämfört med att köpa allt nytt</a:t>
          </a:r>
          <a:endParaRPr lang="nb-NO" sz="3600" b="1" i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1684188</xdr:colOff>
      <xdr:row>108</xdr:row>
      <xdr:rowOff>163831</xdr:rowOff>
    </xdr:from>
    <xdr:to>
      <xdr:col>4</xdr:col>
      <xdr:colOff>1000126</xdr:colOff>
      <xdr:row>110</xdr:row>
      <xdr:rowOff>127001</xdr:rowOff>
    </xdr:to>
    <xdr:sp macro="" textlink="">
      <xdr:nvSpPr>
        <xdr:cNvPr id="47" name="TekstSylinder 47">
          <a:extLst>
            <a:ext uri="{FF2B5EF4-FFF2-40B4-BE49-F238E27FC236}">
              <a16:creationId xmlns:a16="http://schemas.microsoft.com/office/drawing/2014/main" id="{4D4F8843-D2A7-414D-9618-395830593651}"/>
            </a:ext>
          </a:extLst>
        </xdr:cNvPr>
        <xdr:cNvSpPr txBox="1"/>
      </xdr:nvSpPr>
      <xdr:spPr>
        <a:xfrm>
          <a:off x="8172450" y="36814125"/>
          <a:ext cx="47815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lIns="365760" tIns="45720" rIns="91440" bIns="45720" rtlCol="0" anchor="t"/>
        <a:lstStyle/>
        <a:p>
          <a:pPr algn="l"/>
          <a:r>
            <a:rPr lang="nb-NO" sz="1400" b="0" i="1" u="none" baseline="0">
              <a:solidFill>
                <a:srgbClr val="B6E3FF"/>
              </a:solidFill>
              <a:latin typeface="Source Sans Pro"/>
              <a:ea typeface="Source Sans Pro"/>
            </a:rPr>
            <a:t>*Jämfört med att köpa allt nytt</a:t>
          </a:r>
          <a:endParaRPr lang="nb-NO" sz="3600" b="1" i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1196340</xdr:colOff>
      <xdr:row>132</xdr:row>
      <xdr:rowOff>172352</xdr:rowOff>
    </xdr:from>
    <xdr:to>
      <xdr:col>20</xdr:col>
      <xdr:colOff>611526</xdr:colOff>
      <xdr:row>159</xdr:row>
      <xdr:rowOff>1211579</xdr:rowOff>
    </xdr:to>
    <xdr:sp macro="" textlink="">
      <xdr:nvSpPr>
        <xdr:cNvPr id="48" name="Avrundet rektangel 31">
          <a:extLst>
            <a:ext uri="{FF2B5EF4-FFF2-40B4-BE49-F238E27FC236}">
              <a16:creationId xmlns:a16="http://schemas.microsoft.com/office/drawing/2014/main" id="{BB9A9200-2770-C64B-A538-FDA68E04381F}"/>
            </a:ext>
          </a:extLst>
        </xdr:cNvPr>
        <xdr:cNvSpPr/>
      </xdr:nvSpPr>
      <xdr:spPr>
        <a:xfrm>
          <a:off x="1009650" y="43491150"/>
          <a:ext cx="49568100" cy="6181725"/>
        </a:xfrm>
        <a:prstGeom prst="roundRect">
          <a:avLst>
            <a:gd name="adj" fmla="val 8145"/>
          </a:avLst>
        </a:prstGeom>
        <a:solidFill>
          <a:srgbClr val="E5F7F2">
            <a:alpha val="3000"/>
          </a:srgbClr>
        </a:solidFill>
        <a:ln>
          <a:solidFill>
            <a:schemeClr val="bg1">
              <a:alpha val="4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ctr"/>
          <a:endParaRPr lang="nb-NO" sz="2000" b="1" dirty="0" err="1"/>
        </a:p>
      </xdr:txBody>
    </xdr:sp>
    <xdr:clientData/>
  </xdr:twoCellAnchor>
  <xdr:twoCellAnchor>
    <xdr:from>
      <xdr:col>0</xdr:col>
      <xdr:colOff>1210411</xdr:colOff>
      <xdr:row>112</xdr:row>
      <xdr:rowOff>1094832</xdr:rowOff>
    </xdr:from>
    <xdr:to>
      <xdr:col>7</xdr:col>
      <xdr:colOff>431498</xdr:colOff>
      <xdr:row>116</xdr:row>
      <xdr:rowOff>52728</xdr:rowOff>
    </xdr:to>
    <xdr:sp macro="" textlink="" fLocksText="0">
      <xdr:nvSpPr>
        <xdr:cNvPr id="49" name="TekstSylinder 48">
          <a:extLst>
            <a:ext uri="{FF2B5EF4-FFF2-40B4-BE49-F238E27FC236}">
              <a16:creationId xmlns:a16="http://schemas.microsoft.com/office/drawing/2014/main" id="{828C77C5-A933-2C40-8854-9BF543787F35}"/>
            </a:ext>
          </a:extLst>
        </xdr:cNvPr>
        <xdr:cNvSpPr txBox="1"/>
      </xdr:nvSpPr>
      <xdr:spPr>
        <a:xfrm>
          <a:off x="1009650" y="38509575"/>
          <a:ext cx="22069425" cy="7810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4000" b="1" i="0" u="none" baseline="0">
              <a:solidFill>
                <a:srgbClr val="E5F6FC"/>
              </a:solidFill>
              <a:latin typeface="Source Sans Pro"/>
              <a:ea typeface="Source Sans Pro"/>
            </a:rPr>
            <a:t>Dina resultat</a:t>
          </a:r>
        </a:p>
      </xdr:txBody>
    </xdr:sp>
    <xdr:clientData/>
  </xdr:twoCellAnchor>
  <xdr:twoCellAnchor>
    <xdr:from>
      <xdr:col>0</xdr:col>
      <xdr:colOff>1211107</xdr:colOff>
      <xdr:row>116</xdr:row>
      <xdr:rowOff>71967</xdr:rowOff>
    </xdr:from>
    <xdr:to>
      <xdr:col>10</xdr:col>
      <xdr:colOff>434299</xdr:colOff>
      <xdr:row>121</xdr:row>
      <xdr:rowOff>7621</xdr:rowOff>
    </xdr:to>
    <xdr:sp macro="" textlink="" fLocksText="0">
      <xdr:nvSpPr>
        <xdr:cNvPr id="50" name="TekstSylinder 54">
          <a:extLst>
            <a:ext uri="{FF2B5EF4-FFF2-40B4-BE49-F238E27FC236}">
              <a16:creationId xmlns:a16="http://schemas.microsoft.com/office/drawing/2014/main" id="{2CED7967-9FE8-9647-B180-CF3AFC5C6994}"/>
            </a:ext>
          </a:extLst>
        </xdr:cNvPr>
        <xdr:cNvSpPr txBox="1"/>
      </xdr:nvSpPr>
      <xdr:spPr>
        <a:xfrm>
          <a:off x="1009650" y="39309675"/>
          <a:ext cx="26936700" cy="15430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000" b="0" i="0" u="none" baseline="0">
              <a:solidFill>
                <a:srgbClr val="FFFFFF"/>
              </a:solidFill>
              <a:latin typeface="Source Sans Pro"/>
              <a:ea typeface="Source Sans Pro"/>
            </a:rPr>
            <a:t>Här kan du se dina besparingar för möbler med de åtgärder som valts jämfört med att köpa alla enheter nya.</a:t>
          </a:r>
          <a:r>
            <a:rPr lang="nb-NO" sz="2000">
              <a:solidFill>
                <a:schemeClr val="bg1"/>
              </a:solidFill>
            </a:rPr>
            <a:t> </a:t>
          </a:r>
        </a:p>
        <a:p>
          <a:pPr algn="l">
            <a:defRPr lang="nb-NO" sz="2000" b="0" i="0" u="none" baseline="0">
              <a:solidFill>
                <a:srgbClr val="FFFFFF"/>
              </a:solidFill>
              <a:latin typeface="Source Sans Pro"/>
              <a:ea typeface="Source Sans Pro"/>
            </a:defRPr>
          </a:pPr>
          <a:endParaRPr/>
        </a:p>
        <a:p>
          <a:pPr algn="l">
            <a:defRPr lang="nb-NO" sz="2000" b="0" i="0" u="none" baseline="0">
              <a:solidFill>
                <a:srgbClr val="FFFFFF"/>
              </a:solidFill>
              <a:latin typeface="Source Sans Pro"/>
              <a:ea typeface="Source Sans Pro"/>
            </a:defRPr>
          </a:pPr>
          <a:r>
            <a:rPr lang="nb-NO" sz="2000" b="0" i="0" u="none" baseline="0">
              <a:solidFill>
                <a:srgbClr val="FFFFFF"/>
              </a:solidFill>
              <a:latin typeface="Source Sans Pro"/>
              <a:ea typeface="Source Sans Pro"/>
            </a:rPr>
            <a:t>Välj om du vill visa avtryck eller kostnader i rullgardinsmenyn.</a:t>
          </a:r>
          <a:r>
            <a:rPr lang="nb-NO" sz="2000">
              <a:solidFill>
                <a:schemeClr val="bg1"/>
              </a:solidFill>
            </a:rPr>
            <a:t> </a:t>
          </a:r>
        </a:p>
        <a:p>
          <a:pPr algn="l">
            <a:defRPr lang="nb-NO" sz="2000" b="0" i="0" u="none" baseline="0">
              <a:solidFill>
                <a:srgbClr val="FFFFFF"/>
              </a:solidFill>
              <a:latin typeface="Source Sans Pro"/>
              <a:ea typeface="Source Sans Pro"/>
            </a:defRPr>
          </a:pPr>
          <a:r>
            <a:rPr lang="nb-NO" sz="2000" b="0" i="0" u="none" baseline="0">
              <a:solidFill>
                <a:srgbClr val="FFFFFF"/>
              </a:solidFill>
              <a:latin typeface="Source Sans Pro"/>
              <a:ea typeface="Source Sans Pro"/>
            </a:rPr>
            <a:t>Hämta ut resultatet genom att ta en skärmbild av diagrammet eller skapa ett eget genom att kopiera resultatet från tabellen. </a:t>
          </a:r>
        </a:p>
      </xdr:txBody>
    </xdr:sp>
    <xdr:clientData/>
  </xdr:twoCellAnchor>
  <xdr:twoCellAnchor>
    <xdr:from>
      <xdr:col>1</xdr:col>
      <xdr:colOff>664443</xdr:colOff>
      <xdr:row>29</xdr:row>
      <xdr:rowOff>798725</xdr:rowOff>
    </xdr:from>
    <xdr:to>
      <xdr:col>3</xdr:col>
      <xdr:colOff>2052367</xdr:colOff>
      <xdr:row>30</xdr:row>
      <xdr:rowOff>186751</xdr:rowOff>
    </xdr:to>
    <xdr:sp macro="" textlink="" fLocksText="0">
      <xdr:nvSpPr>
        <xdr:cNvPr id="58" name="Avrundet rektangel 30">
          <a:extLst>
            <a:ext uri="{FF2B5EF4-FFF2-40B4-BE49-F238E27FC236}">
              <a16:creationId xmlns:a16="http://schemas.microsoft.com/office/drawing/2014/main" id="{A9089961-88CD-0848-BF73-2167A1B8C64A}"/>
            </a:ext>
          </a:extLst>
        </xdr:cNvPr>
        <xdr:cNvSpPr/>
      </xdr:nvSpPr>
      <xdr:spPr>
        <a:xfrm>
          <a:off x="1676400" y="11039475"/>
          <a:ext cx="9601200" cy="352425"/>
        </a:xfrm>
        <a:prstGeom prst="roundRect">
          <a:avLst>
            <a:gd name="adj" fmla="val 50000"/>
          </a:avLst>
        </a:prstGeom>
        <a:noFill/>
        <a:ln w="285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l"/>
          <a:r>
            <a:rPr lang="nb-NO" sz="4000" b="1" i="0" u="none" baseline="0" dirty="0" err="1">
              <a:solidFill>
                <a:srgbClr val="005B91"/>
              </a:solidFill>
              <a:latin typeface="Source Sans Pro"/>
              <a:ea typeface="Source Sans Pro"/>
            </a:rPr>
            <a:t>Fyll i dina data och välj åtgärd</a:t>
          </a:r>
        </a:p>
      </xdr:txBody>
    </xdr:sp>
    <xdr:clientData/>
  </xdr:twoCellAnchor>
  <xdr:twoCellAnchor>
    <xdr:from>
      <xdr:col>3</xdr:col>
      <xdr:colOff>368300</xdr:colOff>
      <xdr:row>80</xdr:row>
      <xdr:rowOff>98534</xdr:rowOff>
    </xdr:from>
    <xdr:to>
      <xdr:col>4</xdr:col>
      <xdr:colOff>4236720</xdr:colOff>
      <xdr:row>91</xdr:row>
      <xdr:rowOff>38948</xdr:rowOff>
    </xdr:to>
    <xdr:sp macro="" textlink="">
      <xdr:nvSpPr>
        <xdr:cNvPr id="59" name="Avrundet rektangel 46">
          <a:extLst>
            <a:ext uri="{FF2B5EF4-FFF2-40B4-BE49-F238E27FC236}">
              <a16:creationId xmlns:a16="http://schemas.microsoft.com/office/drawing/2014/main" id="{378687A7-8194-3F4C-9016-3DEBB4651D23}"/>
            </a:ext>
          </a:extLst>
        </xdr:cNvPr>
        <xdr:cNvSpPr/>
      </xdr:nvSpPr>
      <xdr:spPr>
        <a:xfrm>
          <a:off x="9591675" y="31413450"/>
          <a:ext cx="6400800" cy="2038350"/>
        </a:xfrm>
        <a:prstGeom prst="roundRect">
          <a:avLst>
            <a:gd name="adj" fmla="val 18852"/>
          </a:avLst>
        </a:prstGeom>
        <a:solidFill>
          <a:schemeClr val="bg1">
            <a:alpha val="3000"/>
          </a:schemeClr>
        </a:solidFill>
        <a:ln>
          <a:solidFill>
            <a:schemeClr val="bg1">
              <a:alpha val="8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274320" tIns="274320" rIns="91440" bIns="45720" numCol="1" rtlCol="0" fromWordArt="0" anchor="t" anchorCtr="0">
          <a:prstTxWarp prst="textNoShape">
            <a:avLst/>
          </a:prstTxWarp>
          <a:noAutofit/>
        </a:bodyPr>
        <a:lstStyle/>
        <a:p>
          <a:pPr algn="l"/>
          <a:r>
            <a:rPr lang="nb-NO" sz="1600" b="0" i="0" u="none" baseline="0" dirty="0" err="1">
              <a:solidFill>
                <a:srgbClr val="B6E3FF"/>
              </a:solidFill>
              <a:latin typeface="Source Sans Pro"/>
              <a:ea typeface="Source Sans Pro"/>
            </a:rPr>
            <a:t>Detta motsvarar </a:t>
          </a:r>
          <a:endParaRPr lang="nb-NO" sz="1600" b="0" dirty="0" err="1">
            <a:solidFill>
              <a:schemeClr val="accent6">
                <a:lumMod val="20000"/>
                <a:lumOff val="80000"/>
              </a:schemeClr>
            </a:solidFill>
          </a:endParaRPr>
        </a:p>
      </xdr:txBody>
    </xdr:sp>
    <xdr:clientData/>
  </xdr:twoCellAnchor>
  <xdr:twoCellAnchor>
    <xdr:from>
      <xdr:col>0</xdr:col>
      <xdr:colOff>780126</xdr:colOff>
      <xdr:row>133</xdr:row>
      <xdr:rowOff>75513</xdr:rowOff>
    </xdr:from>
    <xdr:to>
      <xdr:col>17</xdr:col>
      <xdr:colOff>1066157</xdr:colOff>
      <xdr:row>159</xdr:row>
      <xdr:rowOff>1103788</xdr:rowOff>
    </xdr:to>
    <xdr:grpSp>
      <xdr:nvGrpSpPr>
        <xdr:cNvPr id="60" name="Gruppe 59">
          <a:extLst>
            <a:ext uri="{FF2B5EF4-FFF2-40B4-BE49-F238E27FC236}">
              <a16:creationId xmlns:a16="http://schemas.microsoft.com/office/drawing/2014/main" id="{1FA5A5B1-CB97-5246-9229-73109C7E5558}"/>
            </a:ext>
          </a:extLst>
        </xdr:cNvPr>
        <xdr:cNvGrpSpPr>
          <a:grpSpLocks/>
        </xdr:cNvGrpSpPr>
      </xdr:nvGrpSpPr>
      <xdr:grpSpPr>
        <a:xfrm>
          <a:off x="780126" y="42814188"/>
          <a:ext cx="43758131" cy="5733625"/>
          <a:chOff x="1070743" y="41301276"/>
          <a:chExt cx="36142405" cy="6081328"/>
        </a:xfrm>
      </xdr:grpSpPr>
      <xdr:graphicFrame macro="">
        <xdr:nvGraphicFramePr>
          <xdr:cNvPr id="61" name="Chart 7">
            <a:extLst>
              <a:ext uri="{FF2B5EF4-FFF2-40B4-BE49-F238E27FC236}">
                <a16:creationId xmlns:a16="http://schemas.microsoft.com/office/drawing/2014/main" id="{5711B73E-FD6D-2352-F171-09B084E42A98}"/>
              </a:ext>
            </a:extLst>
          </xdr:cNvPr>
          <xdr:cNvGraphicFramePr/>
        </xdr:nvGraphicFramePr>
        <xdr:xfrm>
          <a:off x="1070743" y="41301276"/>
          <a:ext cx="36142405" cy="608132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pic>
        <xdr:nvPicPr>
          <xdr:cNvPr id="62" name="Grafikk 61">
            <a:extLst>
              <a:ext uri="{FF2B5EF4-FFF2-40B4-BE49-F238E27FC236}">
                <a16:creationId xmlns:a16="http://schemas.microsoft.com/office/drawing/2014/main" id="{10B3E1D1-6B6A-1729-08AF-948364B5DEA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661101" y="41656209"/>
            <a:ext cx="810966" cy="1083488"/>
          </a:xfrm>
          <a:prstGeom prst="rect">
            <a:avLst/>
          </a:prstGeom>
        </xdr:spPr>
      </xdr:pic>
      <xdr:sp macro="" textlink="">
        <xdr:nvSpPr>
          <xdr:cNvPr id="63" name="Rektangel 213">
            <a:extLst>
              <a:ext uri="{FF2B5EF4-FFF2-40B4-BE49-F238E27FC236}">
                <a16:creationId xmlns:a16="http://schemas.microsoft.com/office/drawing/2014/main" id="{2444B184-3B9E-91F2-D395-D2E3665B8D73}"/>
              </a:ext>
            </a:extLst>
          </xdr:cNvPr>
          <xdr:cNvSpPr>
            <a:spLocks noChangeAspect="1"/>
          </xdr:cNvSpPr>
        </xdr:nvSpPr>
        <xdr:spPr>
          <a:xfrm>
            <a:off x="2011862" y="45649375"/>
            <a:ext cx="146019" cy="234874"/>
          </a:xfrm>
          <a:prstGeom prst="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9144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  <xdr:sp macro="" textlink="">
        <xdr:nvSpPr>
          <xdr:cNvPr id="64" name="Rektangel 214">
            <a:extLst>
              <a:ext uri="{FF2B5EF4-FFF2-40B4-BE49-F238E27FC236}">
                <a16:creationId xmlns:a16="http://schemas.microsoft.com/office/drawing/2014/main" id="{D0F009E8-0B2B-756E-A231-872CF1B3C59C}"/>
              </a:ext>
            </a:extLst>
          </xdr:cNvPr>
          <xdr:cNvSpPr>
            <a:spLocks noChangeAspect="1"/>
          </xdr:cNvSpPr>
        </xdr:nvSpPr>
        <xdr:spPr>
          <a:xfrm>
            <a:off x="2008507" y="45031509"/>
            <a:ext cx="146019" cy="234874"/>
          </a:xfrm>
          <a:prstGeom prst="rect">
            <a:avLst/>
          </a:prstGeom>
          <a:solidFill>
            <a:schemeClr val="tx2">
              <a:lumMod val="50000"/>
              <a:lumOff val="5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9144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  <xdr:sp macro="" textlink="">
        <xdr:nvSpPr>
          <xdr:cNvPr id="65" name="TekstSylinder 215">
            <a:extLst>
              <a:ext uri="{FF2B5EF4-FFF2-40B4-BE49-F238E27FC236}">
                <a16:creationId xmlns:a16="http://schemas.microsoft.com/office/drawing/2014/main" id="{90107F81-8A6A-968D-4B5A-19A1C8A78FE0}"/>
              </a:ext>
            </a:extLst>
          </xdr:cNvPr>
          <xdr:cNvSpPr txBox="1"/>
        </xdr:nvSpPr>
        <xdr:spPr>
          <a:xfrm>
            <a:off x="2247520" y="45549638"/>
            <a:ext cx="2800708" cy="3501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tx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nb-NO" sz="1800" b="0" i="0" u="none" baseline="0">
                <a:solidFill>
                  <a:srgbClr val="FFFFFF"/>
                </a:solidFill>
                <a:latin typeface="Source Sans Pro"/>
                <a:ea typeface="Source Sans Pro"/>
              </a:rPr>
              <a:t>Med åtgärd</a:t>
            </a:r>
          </a:p>
        </xdr:txBody>
      </xdr:sp>
      <xdr:sp macro="" textlink="">
        <xdr:nvSpPr>
          <xdr:cNvPr id="66" name="TekstSylinder 216">
            <a:extLst>
              <a:ext uri="{FF2B5EF4-FFF2-40B4-BE49-F238E27FC236}">
                <a16:creationId xmlns:a16="http://schemas.microsoft.com/office/drawing/2014/main" id="{77FBAA33-3BAE-6A8B-8755-B977133A3D17}"/>
              </a:ext>
            </a:extLst>
          </xdr:cNvPr>
          <xdr:cNvSpPr txBox="1"/>
        </xdr:nvSpPr>
        <xdr:spPr>
          <a:xfrm>
            <a:off x="2234207" y="44941156"/>
            <a:ext cx="2367954" cy="36916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tx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nb-NO" sz="1800" b="0" i="0" u="none" baseline="0">
                <a:solidFill>
                  <a:srgbClr val="FFFFFF"/>
                </a:solidFill>
                <a:latin typeface="Source Sans Pro"/>
                <a:ea typeface="Source Sans Pro"/>
              </a:rPr>
              <a:t>Om allt köps nytt</a:t>
            </a:r>
            <a:endParaRPr lang="nb-NO" sz="1800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0</xdr:col>
      <xdr:colOff>1173480</xdr:colOff>
      <xdr:row>19</xdr:row>
      <xdr:rowOff>215899</xdr:rowOff>
    </xdr:from>
    <xdr:to>
      <xdr:col>4</xdr:col>
      <xdr:colOff>61862</xdr:colOff>
      <xdr:row>26</xdr:row>
      <xdr:rowOff>2293620</xdr:rowOff>
    </xdr:to>
    <xdr:sp macro="" textlink="">
      <xdr:nvSpPr>
        <xdr:cNvPr id="68" name="Avrundet rektangel 40">
          <a:extLst>
            <a:ext uri="{FF2B5EF4-FFF2-40B4-BE49-F238E27FC236}">
              <a16:creationId xmlns:a16="http://schemas.microsoft.com/office/drawing/2014/main" id="{554294E7-03A4-404A-AB47-F84DCDE9E4DA}"/>
            </a:ext>
          </a:extLst>
        </xdr:cNvPr>
        <xdr:cNvSpPr/>
      </xdr:nvSpPr>
      <xdr:spPr>
        <a:xfrm>
          <a:off x="1009650" y="4991100"/>
          <a:ext cx="11001375" cy="3800475"/>
        </a:xfrm>
        <a:prstGeom prst="roundRect">
          <a:avLst>
            <a:gd name="adj" fmla="val 7730"/>
          </a:avLst>
        </a:prstGeom>
        <a:solidFill>
          <a:schemeClr val="bg1">
            <a:lumMod val="85000"/>
            <a:alpha val="27000"/>
          </a:schemeClr>
        </a:solidFill>
        <a:ln>
          <a:solidFill>
            <a:schemeClr val="bg2">
              <a:lumMod val="50000"/>
              <a:alpha val="7351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365760" tIns="731520" rIns="91440" bIns="45720" numCol="1" rtlCol="0" fromWordArt="0" anchor="t" anchorCtr="0">
          <a:prstTxWarp prst="textNoShape">
            <a:avLst/>
          </a:prstTxWarp>
          <a:noAutofit/>
        </a:bodyPr>
        <a:lstStyle/>
        <a:p>
          <a:pPr rtl="0" fontAlgn="base"/>
          <a:endParaRPr lang="nb-NO" sz="2400" b="0" i="0" u="none" baseline="0">
            <a:solidFill>
              <a:schemeClr val="tx2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516726</xdr:colOff>
      <xdr:row>21</xdr:row>
      <xdr:rowOff>60341</xdr:rowOff>
    </xdr:from>
    <xdr:to>
      <xdr:col>3</xdr:col>
      <xdr:colOff>2721878</xdr:colOff>
      <xdr:row>26</xdr:row>
      <xdr:rowOff>132328</xdr:rowOff>
    </xdr:to>
    <xdr:grpSp>
      <xdr:nvGrpSpPr>
        <xdr:cNvPr id="23" name="Gruppe 2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B52C839-D43D-CD0B-BE70-2E70F2AD1B65}"/>
            </a:ext>
          </a:extLst>
        </xdr:cNvPr>
        <xdr:cNvGrpSpPr>
          <a:grpSpLocks/>
        </xdr:cNvGrpSpPr>
      </xdr:nvGrpSpPr>
      <xdr:grpSpPr>
        <a:xfrm>
          <a:off x="1526376" y="5289566"/>
          <a:ext cx="10415702" cy="1148312"/>
          <a:chOff x="1255765" y="5611398"/>
          <a:chExt cx="9148880" cy="1186979"/>
        </a:xfrm>
      </xdr:grpSpPr>
      <xdr:sp macro="" textlink="">
        <xdr:nvSpPr>
          <xdr:cNvPr id="74" name="Ellipse 73">
            <a:extLst>
              <a:ext uri="{FF2B5EF4-FFF2-40B4-BE49-F238E27FC236}">
                <a16:creationId xmlns:a16="http://schemas.microsoft.com/office/drawing/2014/main" id="{CA1055E8-1297-8979-C489-9E7BC4400844}"/>
              </a:ext>
            </a:extLst>
          </xdr:cNvPr>
          <xdr:cNvSpPr/>
        </xdr:nvSpPr>
        <xdr:spPr>
          <a:xfrm>
            <a:off x="1255765" y="5788259"/>
            <a:ext cx="433245" cy="526797"/>
          </a:xfrm>
          <a:prstGeom prst="ellipse">
            <a:avLst/>
          </a:prstGeom>
          <a:solidFill>
            <a:schemeClr val="accent2"/>
          </a:solidFill>
          <a:ln>
            <a:noFill/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9144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ctr"/>
            <a:r>
              <a:rPr lang="nb-NO" sz="2400" b="0" i="0" u="none" baseline="0" dirty="0" err="1">
                <a:solidFill>
                  <a:srgbClr val="FFFFFF"/>
                </a:solidFill>
                <a:latin typeface="Source Sans Pro"/>
                <a:ea typeface="Source Sans Pro"/>
              </a:rPr>
              <a:t>1</a:t>
            </a:r>
            <a:endParaRPr lang="nb-NO" sz="2000" b="0" dirty="0" err="1">
              <a:solidFill>
                <a:schemeClr val="bg1"/>
              </a:solidFill>
            </a:endParaRPr>
          </a:p>
        </xdr:txBody>
      </xdr:sp>
      <xdr:pic>
        <xdr:nvPicPr>
          <xdr:cNvPr id="75" name="Grafikk 74">
            <a:extLst>
              <a:ext uri="{FF2B5EF4-FFF2-40B4-BE49-F238E27FC236}">
                <a16:creationId xmlns:a16="http://schemas.microsoft.com/office/drawing/2014/main" id="{0B72B8DF-E9FC-D2EF-228B-06B3B186AC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96DAC541-7B7A-43D3-8B79-37D633B846F1}">
                <asvg:svgBlip xmlns:asvg="http://schemas.microsoft.com/office/drawing/2016/SVG/main" r:embed="rId8"/>
              </a:ext>
            </a:extLst>
          </a:blip>
          <a:stretch>
            <a:fillRect/>
          </a:stretch>
        </xdr:blipFill>
        <xdr:spPr>
          <a:xfrm>
            <a:off x="10204673" y="5812105"/>
            <a:ext cx="199972" cy="501019"/>
          </a:xfrm>
          <a:prstGeom prst="rect">
            <a:avLst/>
          </a:prstGeom>
        </xdr:spPr>
      </xdr:pic>
      <xdr:grpSp>
        <xdr:nvGrpSpPr>
          <xdr:cNvPr id="76" name="Gruppe 75">
            <a:extLst>
              <a:ext uri="{FF2B5EF4-FFF2-40B4-BE49-F238E27FC236}">
                <a16:creationId xmlns:a16="http://schemas.microsoft.com/office/drawing/2014/main" id="{006934D3-7929-0B5E-6545-C840F5DF65B6}"/>
              </a:ext>
            </a:extLst>
          </xdr:cNvPr>
          <xdr:cNvGrpSpPr>
            <a:grpSpLocks/>
          </xdr:cNvGrpSpPr>
        </xdr:nvGrpSpPr>
        <xdr:grpSpPr>
          <a:xfrm>
            <a:off x="1718589" y="5611398"/>
            <a:ext cx="7053389" cy="1186979"/>
            <a:chOff x="11124848" y="5754373"/>
            <a:chExt cx="6659982" cy="1151872"/>
          </a:xfrm>
        </xdr:grpSpPr>
        <xdr:sp macro="" textlink="">
          <xdr:nvSpPr>
            <xdr:cNvPr id="77" name="Avrundet rektangel 76">
              <a:extLst>
                <a:ext uri="{FF2B5EF4-FFF2-40B4-BE49-F238E27FC236}">
                  <a16:creationId xmlns:a16="http://schemas.microsoft.com/office/drawing/2014/main" id="{FD011CDF-A5C9-8219-47A9-421E8EA3A264}"/>
                </a:ext>
              </a:extLst>
            </xdr:cNvPr>
            <xdr:cNvSpPr/>
          </xdr:nvSpPr>
          <xdr:spPr>
            <a:xfrm>
              <a:off x="11124848" y="5754373"/>
              <a:ext cx="4311867" cy="701510"/>
            </a:xfrm>
            <a:prstGeom prst="roundRect">
              <a:avLst>
                <a:gd name="adj" fmla="val 0"/>
              </a:avLst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bg1"/>
            </a:fontRef>
          </xdr:style>
          <xdr:txBody>
            <a:bodyPr vertOverflow="overflow" horzOverflow="overflow" vert="horz" wrap="square" lIns="365760" tIns="182880" rIns="91440" bIns="45720" numCol="1" rtlCol="0" fromWordArt="0" anchor="t" anchorCtr="0">
              <a:prstTxWarp prst="textNoShape">
                <a:avLst/>
              </a:prstTxWarp>
              <a:noAutofit/>
            </a:bodyPr>
            <a:lstStyle/>
            <a:p>
              <a:pPr algn="l"/>
              <a:r>
                <a:rPr lang="nb-NO" sz="2400" b="1" i="0" u="none" baseline="0" dirty="0" err="1">
                  <a:solidFill>
                    <a:srgbClr val="002E49"/>
                  </a:solidFill>
                  <a:latin typeface="Source Sans Pro"/>
                  <a:ea typeface="Source Sans Pro"/>
                </a:rPr>
                <a:t>Fyll i dina uppgifter</a:t>
              </a:r>
              <a:endParaRPr lang="nb-NO" sz="2000" b="1" dirty="0" err="1">
                <a:solidFill>
                  <a:schemeClr val="accent6">
                    <a:lumMod val="50000"/>
                  </a:schemeClr>
                </a:solidFill>
              </a:endParaRPr>
            </a:p>
          </xdr:txBody>
        </xdr:sp>
        <xdr:sp macro="" textlink="">
          <xdr:nvSpPr>
            <xdr:cNvPr id="78" name="Avrundet rektangel 77">
              <a:extLst>
                <a:ext uri="{FF2B5EF4-FFF2-40B4-BE49-F238E27FC236}">
                  <a16:creationId xmlns:a16="http://schemas.microsoft.com/office/drawing/2014/main" id="{A542FABD-F192-1249-D282-25E765CB2146}"/>
                </a:ext>
              </a:extLst>
            </xdr:cNvPr>
            <xdr:cNvSpPr/>
          </xdr:nvSpPr>
          <xdr:spPr>
            <a:xfrm>
              <a:off x="11127124" y="6208504"/>
              <a:ext cx="6657706" cy="697741"/>
            </a:xfrm>
            <a:prstGeom prst="roundRect">
              <a:avLst>
                <a:gd name="adj" fmla="val 0"/>
              </a:avLst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bg1"/>
            </a:fontRef>
          </xdr:style>
          <xdr:txBody>
            <a:bodyPr vertOverflow="overflow" horzOverflow="overflow" vert="horz" wrap="square" lIns="365760" tIns="182880" rIns="91440" bIns="45720" numCol="1" rtlCol="0" fromWordArt="0" anchor="t" anchorCtr="0">
              <a:prstTxWarp prst="textNoShape">
                <a:avLst/>
              </a:prstTxWarp>
              <a:noAutofit/>
            </a:bodyPr>
            <a:lstStyle/>
            <a:p>
              <a:pPr algn="l"/>
              <a:r>
                <a:rPr lang="nb-NO" sz="2000" b="0" i="0" u="none" baseline="0" dirty="0" err="1">
                  <a:solidFill>
                    <a:srgbClr val="002E49"/>
                  </a:solidFill>
                  <a:latin typeface="Source Sans Pro"/>
                  <a:ea typeface="Source Sans Pro"/>
                </a:rPr>
                <a:t>Fyll i dina inköpsbehov och åtgärder i tabellen nedan.</a:t>
              </a:r>
            </a:p>
          </xdr:txBody>
        </xdr:sp>
      </xdr:grpSp>
    </xdr:grpSp>
    <xdr:clientData/>
  </xdr:twoCellAnchor>
  <xdr:twoCellAnchor>
    <xdr:from>
      <xdr:col>1</xdr:col>
      <xdr:colOff>524346</xdr:colOff>
      <xdr:row>26</xdr:row>
      <xdr:rowOff>617896</xdr:rowOff>
    </xdr:from>
    <xdr:to>
      <xdr:col>3</xdr:col>
      <xdr:colOff>2704203</xdr:colOff>
      <xdr:row>26</xdr:row>
      <xdr:rowOff>1749900</xdr:rowOff>
    </xdr:to>
    <xdr:grpSp>
      <xdr:nvGrpSpPr>
        <xdr:cNvPr id="79" name="Gruppe 7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90D2E6A3-E69D-DA41-AB40-94E080CC9ADC}"/>
            </a:ext>
          </a:extLst>
        </xdr:cNvPr>
        <xdr:cNvGrpSpPr>
          <a:grpSpLocks/>
        </xdr:cNvGrpSpPr>
      </xdr:nvGrpSpPr>
      <xdr:grpSpPr>
        <a:xfrm>
          <a:off x="1533996" y="6923446"/>
          <a:ext cx="10390407" cy="1132004"/>
          <a:chOff x="1606206" y="6422450"/>
          <a:chExt cx="8620564" cy="1126179"/>
        </a:xfrm>
      </xdr:grpSpPr>
      <xdr:sp macro="" textlink="">
        <xdr:nvSpPr>
          <xdr:cNvPr id="80" name="Ellipse 79">
            <a:extLst>
              <a:ext uri="{FF2B5EF4-FFF2-40B4-BE49-F238E27FC236}">
                <a16:creationId xmlns:a16="http://schemas.microsoft.com/office/drawing/2014/main" id="{57BBC60D-C673-E620-E467-0B0EC08A294A}"/>
              </a:ext>
            </a:extLst>
          </xdr:cNvPr>
          <xdr:cNvSpPr/>
        </xdr:nvSpPr>
        <xdr:spPr>
          <a:xfrm>
            <a:off x="1606206" y="6574993"/>
            <a:ext cx="408905" cy="500564"/>
          </a:xfrm>
          <a:prstGeom prst="ellipse">
            <a:avLst/>
          </a:prstGeom>
          <a:solidFill>
            <a:schemeClr val="accent2"/>
          </a:solidFill>
          <a:ln>
            <a:noFill/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9144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ctr"/>
            <a:r>
              <a:rPr lang="nb-NO" sz="2400" b="0" i="0" u="none" baseline="0" dirty="0" err="1">
                <a:solidFill>
                  <a:srgbClr val="FFFFFF"/>
                </a:solidFill>
                <a:latin typeface="Source Sans Pro"/>
                <a:ea typeface="Source Sans Pro"/>
              </a:rPr>
              <a:t>2</a:t>
            </a:r>
          </a:p>
        </xdr:txBody>
      </xdr:sp>
      <xdr:grpSp>
        <xdr:nvGrpSpPr>
          <xdr:cNvPr id="81" name="Gruppe 80">
            <a:extLst>
              <a:ext uri="{FF2B5EF4-FFF2-40B4-BE49-F238E27FC236}">
                <a16:creationId xmlns:a16="http://schemas.microsoft.com/office/drawing/2014/main" id="{6BCDFFD7-5EC7-20CB-0BED-40E9B8623136}"/>
              </a:ext>
            </a:extLst>
          </xdr:cNvPr>
          <xdr:cNvGrpSpPr>
            <a:grpSpLocks/>
          </xdr:cNvGrpSpPr>
        </xdr:nvGrpSpPr>
        <xdr:grpSpPr>
          <a:xfrm>
            <a:off x="2007778" y="6422450"/>
            <a:ext cx="7339421" cy="1126179"/>
            <a:chOff x="11089618" y="7227355"/>
            <a:chExt cx="7343248" cy="1125032"/>
          </a:xfrm>
        </xdr:grpSpPr>
        <xdr:sp macro="" textlink="">
          <xdr:nvSpPr>
            <xdr:cNvPr id="83" name="Avrundet rektangel 82">
              <a:extLst>
                <a:ext uri="{FF2B5EF4-FFF2-40B4-BE49-F238E27FC236}">
                  <a16:creationId xmlns:a16="http://schemas.microsoft.com/office/drawing/2014/main" id="{2E888B80-947B-9AD3-DA17-A2CBDE412BCD}"/>
                </a:ext>
              </a:extLst>
            </xdr:cNvPr>
            <xdr:cNvSpPr/>
          </xdr:nvSpPr>
          <xdr:spPr>
            <a:xfrm>
              <a:off x="11089618" y="7227355"/>
              <a:ext cx="7038290" cy="697741"/>
            </a:xfrm>
            <a:prstGeom prst="roundRect">
              <a:avLst>
                <a:gd name="adj" fmla="val 0"/>
              </a:avLst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bg1"/>
            </a:fontRef>
          </xdr:style>
          <xdr:txBody>
            <a:bodyPr vertOverflow="overflow" horzOverflow="overflow" vert="horz" wrap="square" lIns="365760" tIns="182880" rIns="91440" bIns="45720" numCol="1" rtlCol="0" fromWordArt="0" anchor="t" anchorCtr="0">
              <a:prstTxWarp prst="textNoShape">
                <a:avLst/>
              </a:prstTxWarp>
              <a:noAutofit/>
            </a:bodyPr>
            <a:lstStyle/>
            <a:p>
              <a:pPr algn="l"/>
              <a:r>
                <a:rPr lang="nb-NO" sz="2400" b="1" i="0" u="none" baseline="0" dirty="0" err="1">
                  <a:solidFill>
                    <a:srgbClr val="002E49"/>
                  </a:solidFill>
                  <a:latin typeface="Source Sans Pro"/>
                  <a:ea typeface="Source Sans Pro"/>
                </a:rPr>
                <a:t>Se effekten av de åtgärder du har valt</a:t>
              </a:r>
              <a:endParaRPr lang="nb-NO" sz="2000" b="1" dirty="0" err="1">
                <a:solidFill>
                  <a:schemeClr val="accent6">
                    <a:lumMod val="50000"/>
                  </a:schemeClr>
                </a:solidFill>
              </a:endParaRPr>
            </a:p>
          </xdr:txBody>
        </xdr:sp>
        <xdr:sp macro="" textlink="">
          <xdr:nvSpPr>
            <xdr:cNvPr id="84" name="Avrundet rektangel 83">
              <a:extLst>
                <a:ext uri="{FF2B5EF4-FFF2-40B4-BE49-F238E27FC236}">
                  <a16:creationId xmlns:a16="http://schemas.microsoft.com/office/drawing/2014/main" id="{B945B5F3-6DDD-D6AD-AB33-D29CC895A160}"/>
                </a:ext>
              </a:extLst>
            </xdr:cNvPr>
            <xdr:cNvSpPr/>
          </xdr:nvSpPr>
          <xdr:spPr>
            <a:xfrm>
              <a:off x="11113355" y="7654646"/>
              <a:ext cx="7319511" cy="697741"/>
            </a:xfrm>
            <a:prstGeom prst="roundRect">
              <a:avLst>
                <a:gd name="adj" fmla="val 0"/>
              </a:avLst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bg1"/>
            </a:fontRef>
          </xdr:style>
          <xdr:txBody>
            <a:bodyPr vertOverflow="overflow" horzOverflow="overflow" vert="horz" wrap="square" lIns="365760" tIns="182880" rIns="91440" bIns="45720" numCol="1" rtlCol="0" fromWordArt="0" anchor="t" anchorCtr="0">
              <a:prstTxWarp prst="textNoShape">
                <a:avLst/>
              </a:prstTxWarp>
              <a:noAutofit/>
            </a:bodyPr>
            <a:lstStyle/>
            <a:p>
              <a:pPr algn="l"/>
              <a:r>
                <a:rPr lang="nb-NO" sz="2000" b="0" i="0" u="none" baseline="0" dirty="0" err="1">
                  <a:solidFill>
                    <a:srgbClr val="002E49"/>
                  </a:solidFill>
                  <a:latin typeface="Source Sans Pro"/>
                  <a:ea typeface="Source Sans Pro"/>
                </a:rPr>
                <a:t>Få en detaljerad översikt över klimatavtrycket och kostnader för anskaffning.  </a:t>
              </a:r>
              <a:endParaRPr lang="nb-NO" sz="2000" b="0" dirty="0" err="1">
                <a:solidFill>
                  <a:schemeClr val="accent6">
                    <a:lumMod val="50000"/>
                  </a:schemeClr>
                </a:solidFill>
              </a:endParaRPr>
            </a:p>
          </xdr:txBody>
        </xdr:sp>
      </xdr:grpSp>
      <xdr:pic>
        <xdr:nvPicPr>
          <xdr:cNvPr id="82" name="Grafikk 81">
            <a:extLst>
              <a:ext uri="{FF2B5EF4-FFF2-40B4-BE49-F238E27FC236}">
                <a16:creationId xmlns:a16="http://schemas.microsoft.com/office/drawing/2014/main" id="{0997477B-F7E5-6C77-C551-A194B4F793A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96DAC541-7B7A-43D3-8B79-37D633B846F1}">
                <asvg:svgBlip xmlns:asvg="http://schemas.microsoft.com/office/drawing/2016/SVG/main" r:embed="rId8"/>
              </a:ext>
            </a:extLst>
          </a:blip>
          <a:stretch>
            <a:fillRect/>
          </a:stretch>
        </xdr:blipFill>
        <xdr:spPr>
          <a:xfrm>
            <a:off x="10038120" y="6783849"/>
            <a:ext cx="188650" cy="46481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705359</xdr:colOff>
      <xdr:row>26</xdr:row>
      <xdr:rowOff>64165</xdr:rowOff>
    </xdr:from>
    <xdr:to>
      <xdr:col>1</xdr:col>
      <xdr:colOff>821045</xdr:colOff>
      <xdr:row>26</xdr:row>
      <xdr:rowOff>478573</xdr:rowOff>
    </xdr:to>
    <xdr:grpSp>
      <xdr:nvGrpSpPr>
        <xdr:cNvPr id="91" name="Gruppe 84">
          <a:extLst>
            <a:ext uri="{FF2B5EF4-FFF2-40B4-BE49-F238E27FC236}">
              <a16:creationId xmlns:a16="http://schemas.microsoft.com/office/drawing/2014/main" id="{EB745B46-E677-0D41-A147-EBE6A45CF5FF}"/>
            </a:ext>
          </a:extLst>
        </xdr:cNvPr>
        <xdr:cNvGrpSpPr>
          <a:grpSpLocks/>
        </xdr:cNvGrpSpPr>
      </xdr:nvGrpSpPr>
      <xdr:grpSpPr>
        <a:xfrm>
          <a:off x="1715009" y="6369715"/>
          <a:ext cx="115686" cy="414408"/>
          <a:chOff x="15214470" y="4961545"/>
          <a:chExt cx="84797" cy="314835"/>
        </a:xfrm>
        <a:solidFill>
          <a:schemeClr val="bg1">
            <a:lumMod val="85000"/>
          </a:schemeClr>
        </a:solidFill>
      </xdr:grpSpPr>
      <xdr:sp macro="" textlink="">
        <xdr:nvSpPr>
          <xdr:cNvPr id="92" name="Ellipse 85">
            <a:extLst>
              <a:ext uri="{FF2B5EF4-FFF2-40B4-BE49-F238E27FC236}">
                <a16:creationId xmlns:a16="http://schemas.microsoft.com/office/drawing/2014/main" id="{D828A966-C8E0-C4E1-AF40-D5BF534D259F}"/>
              </a:ext>
            </a:extLst>
          </xdr:cNvPr>
          <xdr:cNvSpPr/>
        </xdr:nvSpPr>
        <xdr:spPr>
          <a:xfrm>
            <a:off x="15214470" y="4961545"/>
            <a:ext cx="82296" cy="84667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9144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  <xdr:sp macro="" textlink="">
        <xdr:nvSpPr>
          <xdr:cNvPr id="93" name="Ellipse 86">
            <a:extLst>
              <a:ext uri="{FF2B5EF4-FFF2-40B4-BE49-F238E27FC236}">
                <a16:creationId xmlns:a16="http://schemas.microsoft.com/office/drawing/2014/main" id="{46A46BEC-A5EB-B7AD-EA98-F787806B9B6D}"/>
              </a:ext>
            </a:extLst>
          </xdr:cNvPr>
          <xdr:cNvSpPr/>
        </xdr:nvSpPr>
        <xdr:spPr>
          <a:xfrm>
            <a:off x="15214600" y="5076736"/>
            <a:ext cx="84667" cy="82296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9144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  <xdr:sp macro="" textlink="">
        <xdr:nvSpPr>
          <xdr:cNvPr id="94" name="Ellipse 87">
            <a:extLst>
              <a:ext uri="{FF2B5EF4-FFF2-40B4-BE49-F238E27FC236}">
                <a16:creationId xmlns:a16="http://schemas.microsoft.com/office/drawing/2014/main" id="{D4027275-95AA-8869-1956-B068F335F022}"/>
              </a:ext>
            </a:extLst>
          </xdr:cNvPr>
          <xdr:cNvSpPr/>
        </xdr:nvSpPr>
        <xdr:spPr>
          <a:xfrm>
            <a:off x="15214600" y="5194084"/>
            <a:ext cx="84667" cy="82296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9144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</xdr:grpSp>
    <xdr:clientData/>
  </xdr:twoCellAnchor>
  <xdr:twoCellAnchor>
    <xdr:from>
      <xdr:col>0</xdr:col>
      <xdr:colOff>1117761</xdr:colOff>
      <xdr:row>31</xdr:row>
      <xdr:rowOff>98319</xdr:rowOff>
    </xdr:from>
    <xdr:to>
      <xdr:col>4</xdr:col>
      <xdr:colOff>1983653</xdr:colOff>
      <xdr:row>34</xdr:row>
      <xdr:rowOff>536158</xdr:rowOff>
    </xdr:to>
    <xdr:sp macro="" textlink="" fLocksText="0">
      <xdr:nvSpPr>
        <xdr:cNvPr id="99" name="Avrundet rektangel 7">
          <a:extLst>
            <a:ext uri="{FF2B5EF4-FFF2-40B4-BE49-F238E27FC236}">
              <a16:creationId xmlns:a16="http://schemas.microsoft.com/office/drawing/2014/main" id="{0FEB37FA-7B68-1340-949A-298124C2458B}"/>
            </a:ext>
          </a:extLst>
        </xdr:cNvPr>
        <xdr:cNvSpPr/>
      </xdr:nvSpPr>
      <xdr:spPr>
        <a:xfrm>
          <a:off x="1009650" y="11677650"/>
          <a:ext cx="12925425" cy="1581150"/>
        </a:xfrm>
        <a:prstGeom prst="roundRect">
          <a:avLst>
            <a:gd name="adj" fmla="val 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365760" tIns="182880" rIns="91440" bIns="45720" numCol="1" rtlCol="0" fromWordArt="0" anchor="t" anchorCtr="0">
          <a:prstTxWarp prst="textNoShape">
            <a:avLst/>
          </a:prstTxWarp>
          <a:noAutofit/>
        </a:bodyPr>
        <a:lstStyle/>
        <a:p>
          <a:pPr algn="l"/>
          <a:r>
            <a:rPr lang="nb-NO" sz="2000" b="0" i="0" u="none" baseline="0" dirty="0" err="1">
              <a:solidFill>
                <a:srgbClr val="002E49"/>
              </a:solidFill>
              <a:latin typeface="Source Sans Pro"/>
              <a:ea typeface="Source Sans Pro"/>
            </a:rPr>
            <a:t>Fyll i inköpsbehov i  huvudkategorin och mer detaljerad information i underkategorin om du har detta.</a:t>
          </a:r>
          <a:r>
            <a:rPr lang="nb-NO" sz="2000" b="0" dirty="0" err="1">
              <a:solidFill>
                <a:schemeClr val="accent6">
                  <a:lumMod val="50000"/>
                </a:schemeClr>
              </a:solidFill>
            </a:rPr>
            <a:t> </a:t>
          </a:r>
        </a:p>
        <a:p>
          <a:pPr>
            <a:defRPr lang="nb-NO" sz="2000" b="0" i="0" u="none" baseline="0" dirty="0" err="1">
              <a:solidFill>
                <a:srgbClr val="002E49"/>
              </a:solidFill>
              <a:latin typeface="Source Sans Pro"/>
              <a:ea typeface="Source Sans Pro"/>
            </a:defRPr>
          </a:pPr>
          <a:r>
            <a:rPr lang="nb-NO" sz="2000" b="1" i="0" u="none" baseline="0" dirty="0" err="1">
              <a:solidFill>
                <a:srgbClr val="002E49"/>
              </a:solidFill>
              <a:latin typeface="Source Sans Pro"/>
              <a:ea typeface="Source Sans Pro"/>
            </a:rPr>
            <a:t>Annars kan du använda medelvärden</a:t>
          </a:r>
          <a:r>
            <a:rPr lang="nb-NO" sz="2000" b="0" i="0" u="none" baseline="0" dirty="0" err="1">
              <a:solidFill>
                <a:srgbClr val="002E49"/>
              </a:solidFill>
              <a:latin typeface="Source Sans Pro"/>
              <a:ea typeface="Source Sans Pro"/>
            </a:rPr>
            <a:t>. Fyll i det antal du planerar att köpa för varje produkt. Välj slutligen åtgärder i listan nedan.</a:t>
          </a:r>
        </a:p>
        <a:p>
          <a:pPr>
            <a:defRPr lang="nb-NO" sz="2000" b="0" dirty="0" err="1">
              <a:solidFill>
                <a:schemeClr val="accent6">
                  <a:lumMod val="50000"/>
                </a:schemeClr>
              </a:solidFill>
            </a:defRPr>
          </a:pPr>
          <a:endParaRPr/>
        </a:p>
      </xdr:txBody>
    </xdr:sp>
    <xdr:clientData/>
  </xdr:twoCellAnchor>
  <xdr:twoCellAnchor>
    <xdr:from>
      <xdr:col>0</xdr:col>
      <xdr:colOff>846667</xdr:colOff>
      <xdr:row>32</xdr:row>
      <xdr:rowOff>198422</xdr:rowOff>
    </xdr:from>
    <xdr:to>
      <xdr:col>3</xdr:col>
      <xdr:colOff>1972734</xdr:colOff>
      <xdr:row>34</xdr:row>
      <xdr:rowOff>57875</xdr:rowOff>
    </xdr:to>
    <xdr:sp macro="" textlink="">
      <xdr:nvSpPr>
        <xdr:cNvPr id="100" name="Avrundet rektangel 11">
          <a:extLst>
            <a:ext uri="{FF2B5EF4-FFF2-40B4-BE49-F238E27FC236}">
              <a16:creationId xmlns:a16="http://schemas.microsoft.com/office/drawing/2014/main" id="{497014BE-93F7-BD4A-930A-27FA45B10818}"/>
            </a:ext>
          </a:extLst>
        </xdr:cNvPr>
        <xdr:cNvSpPr/>
      </xdr:nvSpPr>
      <xdr:spPr>
        <a:xfrm>
          <a:off x="847725" y="12163425"/>
          <a:ext cx="10344150" cy="619125"/>
        </a:xfrm>
        <a:prstGeom prst="roundRect">
          <a:avLst>
            <a:gd name="adj" fmla="val 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365760" tIns="182880" rIns="91440" bIns="45720" numCol="1" rtlCol="0" fromWordArt="0" anchor="t" anchorCtr="0">
          <a:prstTxWarp prst="textNoShape">
            <a:avLst/>
          </a:prstTxWarp>
          <a:noAutofit/>
        </a:bodyPr>
        <a:lstStyle/>
        <a:p>
          <a:pPr algn="l"/>
          <a:endParaRPr lang="nb-NO" sz="1600" b="0" dirty="0" err="1">
            <a:solidFill>
              <a:schemeClr val="accent6">
                <a:lumMod val="50000"/>
              </a:schemeClr>
            </a:solidFill>
          </a:endParaRPr>
        </a:p>
      </xdr:txBody>
    </xdr:sp>
    <xdr:clientData/>
  </xdr:twoCellAnchor>
  <xdr:twoCellAnchor>
    <xdr:from>
      <xdr:col>1</xdr:col>
      <xdr:colOff>248030</xdr:colOff>
      <xdr:row>34</xdr:row>
      <xdr:rowOff>341850</xdr:rowOff>
    </xdr:from>
    <xdr:to>
      <xdr:col>5</xdr:col>
      <xdr:colOff>635560</xdr:colOff>
      <xdr:row>34</xdr:row>
      <xdr:rowOff>836600</xdr:rowOff>
    </xdr:to>
    <xdr:sp macro="" textlink="">
      <xdr:nvSpPr>
        <xdr:cNvPr id="108" name="Avrundet rektangel 30">
          <a:extLst>
            <a:ext uri="{FF2B5EF4-FFF2-40B4-BE49-F238E27FC236}">
              <a16:creationId xmlns:a16="http://schemas.microsoft.com/office/drawing/2014/main" id="{0613C128-FA36-9941-8F13-62174FD6C2D1}"/>
            </a:ext>
          </a:extLst>
        </xdr:cNvPr>
        <xdr:cNvSpPr/>
      </xdr:nvSpPr>
      <xdr:spPr>
        <a:xfrm>
          <a:off x="1257300" y="13068300"/>
          <a:ext cx="15373350" cy="495300"/>
        </a:xfrm>
        <a:prstGeom prst="roundRect">
          <a:avLst>
            <a:gd name="adj" fmla="val 50000"/>
          </a:avLst>
        </a:prstGeom>
        <a:noFill/>
        <a:ln w="285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l"/>
          <a:r>
            <a:rPr lang="nb-NO" sz="2000" b="0" i="0" u="none" baseline="0" dirty="0" err="1">
              <a:solidFill>
                <a:srgbClr val="002D48"/>
              </a:solidFill>
              <a:latin typeface="Source Sans Pro"/>
              <a:ea typeface="Source Sans Pro"/>
            </a:rPr>
            <a:t>Gula fält är obligatoriska. Priset kan fyllas i om du har data tillgängliga, annars beräknas det automatiskt.</a:t>
          </a:r>
          <a:r>
            <a:rPr lang="nb-NO" sz="2000" b="0" dirty="0" err="1">
              <a:solidFill>
                <a:srgbClr val="002D48"/>
              </a:solidFill>
            </a:rPr>
            <a:t> </a:t>
          </a:r>
          <a:r>
            <a:rPr lang="nb-NO" sz="2000" b="0" i="0" u="none" baseline="0" dirty="0" err="1">
              <a:solidFill>
                <a:srgbClr val="002D48"/>
              </a:solidFill>
              <a:latin typeface="Source Sans Pro"/>
              <a:ea typeface="Source Sans Pro"/>
            </a:rPr>
            <a:t> </a:t>
          </a:r>
        </a:p>
        <a:p>
          <a:pPr>
            <a:defRPr lang="nb-NO" sz="2000" b="0" dirty="0" err="1">
              <a:solidFill>
                <a:srgbClr val="002D48"/>
              </a:solidFill>
            </a:defRPr>
          </a:pPr>
          <a:endParaRPr/>
        </a:p>
      </xdr:txBody>
    </xdr:sp>
    <xdr:clientData/>
  </xdr:twoCellAnchor>
  <xdr:twoCellAnchor editAs="oneCell">
    <xdr:from>
      <xdr:col>1</xdr:col>
      <xdr:colOff>52110</xdr:colOff>
      <xdr:row>34</xdr:row>
      <xdr:rowOff>276554</xdr:rowOff>
    </xdr:from>
    <xdr:to>
      <xdr:col>1</xdr:col>
      <xdr:colOff>343920</xdr:colOff>
      <xdr:row>34</xdr:row>
      <xdr:rowOff>551219</xdr:rowOff>
    </xdr:to>
    <xdr:pic>
      <xdr:nvPicPr>
        <xdr:cNvPr id="90" name="Grafikk 108">
          <a:extLst>
            <a:ext uri="{FF2B5EF4-FFF2-40B4-BE49-F238E27FC236}">
              <a16:creationId xmlns:a16="http://schemas.microsoft.com/office/drawing/2014/main" id="{9A87CC2A-D1B2-8444-B2B3-E291B70B88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>
          <a:off x="1057275" y="13001625"/>
          <a:ext cx="295275" cy="276225"/>
        </a:xfrm>
        <a:prstGeom prst="rect">
          <a:avLst/>
        </a:prstGeom>
      </xdr:spPr>
    </xdr:pic>
    <xdr:clientData/>
  </xdr:twoCellAnchor>
  <xdr:twoCellAnchor editAs="oneCell">
    <xdr:from>
      <xdr:col>2</xdr:col>
      <xdr:colOff>259389</xdr:colOff>
      <xdr:row>126</xdr:row>
      <xdr:rowOff>53886</xdr:rowOff>
    </xdr:from>
    <xdr:to>
      <xdr:col>2</xdr:col>
      <xdr:colOff>1048022</xdr:colOff>
      <xdr:row>127</xdr:row>
      <xdr:rowOff>136364</xdr:rowOff>
    </xdr:to>
    <xdr:pic>
      <xdr:nvPicPr>
        <xdr:cNvPr id="118" name="Grafikk 117">
          <a:extLst>
            <a:ext uri="{FF2B5EF4-FFF2-40B4-BE49-F238E27FC236}">
              <a16:creationId xmlns:a16="http://schemas.microsoft.com/office/drawing/2014/main" id="{0DC3D148-C140-8543-B547-F7CE98A42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96DAC541-7B7A-43D3-8B79-37D633B846F1}">
              <asvg:svgBlip xmlns:asvg="http://schemas.microsoft.com/office/drawing/2016/SVG/main" r:embed="rId13"/>
            </a:ext>
          </a:extLst>
        </a:blip>
        <a:stretch>
          <a:fillRect/>
        </a:stretch>
      </xdr:blipFill>
      <xdr:spPr>
        <a:xfrm rot="10289765">
          <a:off x="6743700" y="42233850"/>
          <a:ext cx="781050" cy="266700"/>
        </a:xfrm>
        <a:prstGeom prst="rect">
          <a:avLst/>
        </a:prstGeom>
      </xdr:spPr>
    </xdr:pic>
    <xdr:clientData/>
  </xdr:twoCellAnchor>
  <xdr:twoCellAnchor>
    <xdr:from>
      <xdr:col>2</xdr:col>
      <xdr:colOff>1337049</xdr:colOff>
      <xdr:row>124</xdr:row>
      <xdr:rowOff>70042</xdr:rowOff>
    </xdr:from>
    <xdr:to>
      <xdr:col>4</xdr:col>
      <xdr:colOff>1824489</xdr:colOff>
      <xdr:row>125</xdr:row>
      <xdr:rowOff>405761</xdr:rowOff>
    </xdr:to>
    <xdr:sp macro="" textlink="">
      <xdr:nvSpPr>
        <xdr:cNvPr id="119" name="Avrundet rektangel 30">
          <a:extLst>
            <a:ext uri="{FF2B5EF4-FFF2-40B4-BE49-F238E27FC236}">
              <a16:creationId xmlns:a16="http://schemas.microsoft.com/office/drawing/2014/main" id="{7F4F2C16-0D99-5B4E-B48C-6E4F01548F29}"/>
            </a:ext>
          </a:extLst>
        </xdr:cNvPr>
        <xdr:cNvSpPr/>
      </xdr:nvSpPr>
      <xdr:spPr>
        <a:xfrm>
          <a:off x="7820025" y="41624250"/>
          <a:ext cx="5953125" cy="523875"/>
        </a:xfrm>
        <a:prstGeom prst="roundRect">
          <a:avLst>
            <a:gd name="adj" fmla="val 50000"/>
          </a:avLst>
        </a:prstGeom>
        <a:noFill/>
        <a:ln w="285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l"/>
          <a:r>
            <a:rPr lang="nb-NO" sz="2000" b="1" i="0" u="none" baseline="0" dirty="0" err="1">
              <a:solidFill>
                <a:srgbClr val="FFFFFF"/>
              </a:solidFill>
              <a:latin typeface="Source Sans Pro"/>
              <a:ea typeface="Source Sans Pro"/>
            </a:rPr>
            <a:t>Välj det resultat du vill se i rullgardinsmenyn</a:t>
          </a:r>
          <a:endParaRPr lang="nb-NO" sz="2000" b="1" dirty="0" err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2</xdr:col>
      <xdr:colOff>1088251</xdr:colOff>
      <xdr:row>125</xdr:row>
      <xdr:rowOff>948</xdr:rowOff>
    </xdr:from>
    <xdr:to>
      <xdr:col>2</xdr:col>
      <xdr:colOff>1410412</xdr:colOff>
      <xdr:row>125</xdr:row>
      <xdr:rowOff>324948</xdr:rowOff>
    </xdr:to>
    <xdr:pic>
      <xdr:nvPicPr>
        <xdr:cNvPr id="120" name="Grafikk 119">
          <a:extLst>
            <a:ext uri="{FF2B5EF4-FFF2-40B4-BE49-F238E27FC236}">
              <a16:creationId xmlns:a16="http://schemas.microsoft.com/office/drawing/2014/main" id="{1FCDBE1E-3FC5-844F-BDC4-E279FA49B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>
          <a:off x="7572375" y="41748075"/>
          <a:ext cx="323850" cy="323850"/>
        </a:xfrm>
        <a:prstGeom prst="rect">
          <a:avLst/>
        </a:prstGeom>
      </xdr:spPr>
    </xdr:pic>
    <xdr:clientData/>
  </xdr:twoCellAnchor>
  <xdr:twoCellAnchor>
    <xdr:from>
      <xdr:col>1</xdr:col>
      <xdr:colOff>5080</xdr:colOff>
      <xdr:row>159</xdr:row>
      <xdr:rowOff>2311400</xdr:rowOff>
    </xdr:from>
    <xdr:to>
      <xdr:col>5</xdr:col>
      <xdr:colOff>506970</xdr:colOff>
      <xdr:row>160</xdr:row>
      <xdr:rowOff>17029</xdr:rowOff>
    </xdr:to>
    <xdr:sp macro="" textlink="" fLocksText="0">
      <xdr:nvSpPr>
        <xdr:cNvPr id="132" name="TekstSylinder 27">
          <a:extLst>
            <a:ext uri="{FF2B5EF4-FFF2-40B4-BE49-F238E27FC236}">
              <a16:creationId xmlns:a16="http://schemas.microsoft.com/office/drawing/2014/main" id="{678A4704-951C-FE48-B548-1C100CC5E27E}"/>
            </a:ext>
          </a:extLst>
        </xdr:cNvPr>
        <xdr:cNvSpPr txBox="1"/>
      </xdr:nvSpPr>
      <xdr:spPr>
        <a:xfrm>
          <a:off x="1019175" y="50777775"/>
          <a:ext cx="15487650" cy="752475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3200" b="1" i="0" u="none" baseline="0">
              <a:solidFill>
                <a:srgbClr val="FFFFFF"/>
              </a:solidFill>
              <a:latin typeface="Source Sans Pro"/>
              <a:ea typeface="Source Sans Pro"/>
            </a:rPr>
            <a:t>Detaljerade resultat</a:t>
          </a:r>
        </a:p>
      </xdr:txBody>
    </xdr:sp>
    <xdr:clientData/>
  </xdr:twoCellAnchor>
  <xdr:twoCellAnchor>
    <xdr:from>
      <xdr:col>1</xdr:col>
      <xdr:colOff>5080</xdr:colOff>
      <xdr:row>159</xdr:row>
      <xdr:rowOff>2946401</xdr:rowOff>
    </xdr:from>
    <xdr:to>
      <xdr:col>6</xdr:col>
      <xdr:colOff>2927081</xdr:colOff>
      <xdr:row>161</xdr:row>
      <xdr:rowOff>437958</xdr:rowOff>
    </xdr:to>
    <xdr:sp macro="" textlink="" fLocksText="0">
      <xdr:nvSpPr>
        <xdr:cNvPr id="133" name="TekstSylinder 54">
          <a:extLst>
            <a:ext uri="{FF2B5EF4-FFF2-40B4-BE49-F238E27FC236}">
              <a16:creationId xmlns:a16="http://schemas.microsoft.com/office/drawing/2014/main" id="{29F5BBC6-EFC2-4B46-A30C-711A6F8BAAAC}"/>
            </a:ext>
          </a:extLst>
        </xdr:cNvPr>
        <xdr:cNvSpPr txBox="1"/>
      </xdr:nvSpPr>
      <xdr:spPr>
        <a:xfrm>
          <a:off x="1019175" y="51406425"/>
          <a:ext cx="21631275" cy="76200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000" b="0" i="0" u="none" baseline="0">
              <a:solidFill>
                <a:srgbClr val="FFFFFF"/>
              </a:solidFill>
              <a:latin typeface="Source Sans Pro"/>
              <a:ea typeface="Source Sans Pro"/>
            </a:rPr>
            <a:t>Vill du själv ta fram resultatet? Kopiera tabellen nedan och tillämpa resultaten på det sätt du önskar. </a:t>
          </a:r>
          <a:endParaRPr lang="nb-NO" sz="20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1018630</xdr:colOff>
      <xdr:row>54</xdr:row>
      <xdr:rowOff>60712</xdr:rowOff>
    </xdr:from>
    <xdr:to>
      <xdr:col>6</xdr:col>
      <xdr:colOff>1990817</xdr:colOff>
      <xdr:row>64</xdr:row>
      <xdr:rowOff>96343</xdr:rowOff>
    </xdr:to>
    <xdr:grpSp>
      <xdr:nvGrpSpPr>
        <xdr:cNvPr id="2" name="Gruppe 1">
          <a:extLst>
            <a:ext uri="{FF2B5EF4-FFF2-40B4-BE49-F238E27FC236}">
              <a16:creationId xmlns:a16="http://schemas.microsoft.com/office/drawing/2014/main" id="{BF594AD6-7D1C-FDE3-C8A0-DB72CFBAB468}"/>
            </a:ext>
          </a:extLst>
        </xdr:cNvPr>
        <xdr:cNvGrpSpPr>
          <a:grpSpLocks/>
        </xdr:cNvGrpSpPr>
      </xdr:nvGrpSpPr>
      <xdr:grpSpPr>
        <a:xfrm>
          <a:off x="1009105" y="21730087"/>
          <a:ext cx="20784187" cy="4826706"/>
          <a:chOff x="990600" y="10842790"/>
          <a:chExt cx="19969139" cy="5227653"/>
        </a:xfrm>
      </xdr:grpSpPr>
      <xdr:grpSp>
        <xdr:nvGrpSpPr>
          <xdr:cNvPr id="137" name="Gruppe 136">
            <a:extLst>
              <a:ext uri="{FF2B5EF4-FFF2-40B4-BE49-F238E27FC236}">
                <a16:creationId xmlns:a16="http://schemas.microsoft.com/office/drawing/2014/main" id="{F90804A3-48E0-564E-93DE-33C3FDA7C4FE}"/>
              </a:ext>
            </a:extLst>
          </xdr:cNvPr>
          <xdr:cNvGrpSpPr>
            <a:grpSpLocks/>
          </xdr:cNvGrpSpPr>
        </xdr:nvGrpSpPr>
        <xdr:grpSpPr>
          <a:xfrm>
            <a:off x="990600" y="10842790"/>
            <a:ext cx="19969139" cy="5227653"/>
            <a:chOff x="752478" y="11264899"/>
            <a:chExt cx="19983452" cy="5245099"/>
          </a:xfrm>
        </xdr:grpSpPr>
        <xdr:grpSp>
          <xdr:nvGrpSpPr>
            <xdr:cNvPr id="138" name="Gruppe 39">
              <a:extLst>
                <a:ext uri="{FF2B5EF4-FFF2-40B4-BE49-F238E27FC236}">
                  <a16:creationId xmlns:a16="http://schemas.microsoft.com/office/drawing/2014/main" id="{5E268DC6-F5F2-4F2A-3F77-CFAC3A165E5D}"/>
                </a:ext>
              </a:extLst>
            </xdr:cNvPr>
            <xdr:cNvGrpSpPr>
              <a:grpSpLocks/>
            </xdr:cNvGrpSpPr>
          </xdr:nvGrpSpPr>
          <xdr:grpSpPr>
            <a:xfrm>
              <a:off x="752478" y="11264899"/>
              <a:ext cx="19983452" cy="5245099"/>
              <a:chOff x="4775026" y="7802884"/>
              <a:chExt cx="20987615" cy="4966093"/>
            </a:xfrm>
          </xdr:grpSpPr>
          <xdr:grpSp>
            <xdr:nvGrpSpPr>
              <xdr:cNvPr id="142" name="Gruppe 38">
                <a:extLst>
                  <a:ext uri="{FF2B5EF4-FFF2-40B4-BE49-F238E27FC236}">
                    <a16:creationId xmlns:a16="http://schemas.microsoft.com/office/drawing/2014/main" id="{555AD564-6BFD-A285-65C2-14073C37A382}"/>
                  </a:ext>
                </a:extLst>
              </xdr:cNvPr>
              <xdr:cNvGrpSpPr>
                <a:grpSpLocks/>
              </xdr:cNvGrpSpPr>
            </xdr:nvGrpSpPr>
            <xdr:grpSpPr>
              <a:xfrm>
                <a:off x="4775026" y="7802884"/>
                <a:ext cx="20987615" cy="4966093"/>
                <a:chOff x="744893" y="7565817"/>
                <a:chExt cx="20987615" cy="4966093"/>
              </a:xfrm>
            </xdr:grpSpPr>
            <xdr:sp macro="" textlink="">
              <xdr:nvSpPr>
                <xdr:cNvPr id="144" name="Avrundet rektangel 35">
                  <a:extLst>
                    <a:ext uri="{FF2B5EF4-FFF2-40B4-BE49-F238E27FC236}">
                      <a16:creationId xmlns:a16="http://schemas.microsoft.com/office/drawing/2014/main" id="{6517372B-9868-1C56-C942-183DFF4184F1}"/>
                    </a:ext>
                  </a:extLst>
                </xdr:cNvPr>
                <xdr:cNvSpPr/>
              </xdr:nvSpPr>
              <xdr:spPr>
                <a:xfrm>
                  <a:off x="744893" y="7565817"/>
                  <a:ext cx="20987615" cy="4966093"/>
                </a:xfrm>
                <a:prstGeom prst="roundRect">
                  <a:avLst>
                    <a:gd name="adj" fmla="val 12041"/>
                  </a:avLst>
                </a:prstGeom>
                <a:solidFill>
                  <a:schemeClr val="bg2">
                    <a:alpha val="40808"/>
                  </a:schemeClr>
                </a:solidFill>
                <a:ln>
                  <a:solidFill>
                    <a:schemeClr val="bg2">
                      <a:alpha val="5000"/>
                    </a:schemeClr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bg1"/>
                </a:fontRef>
              </xdr:style>
              <xdr:txBody>
                <a:bodyPr vertOverflow="overflow" horzOverflow="overflow" vert="horz" wrap="square" lIns="91440" tIns="45720" rIns="91440" bIns="45720" numCol="1" rtlCol="0" fromWordArt="0" anchor="ctr" anchorCtr="0">
                  <a:prstTxWarp prst="textNoShape">
                    <a:avLst/>
                  </a:prstTxWarp>
                  <a:noAutofit/>
                </a:bodyPr>
                <a:lstStyle/>
                <a:p>
                  <a:pPr algn="ctr"/>
                  <a:endParaRPr lang="nb-NO" sz="2000" b="1" dirty="0" err="1"/>
                </a:p>
              </xdr:txBody>
            </xdr:sp>
            <xdr:sp macro="" textlink="">
              <xdr:nvSpPr>
                <xdr:cNvPr id="145" name="Avrundet rektangel 21">
                  <a:extLst>
                    <a:ext uri="{FF2B5EF4-FFF2-40B4-BE49-F238E27FC236}">
                      <a16:creationId xmlns:a16="http://schemas.microsoft.com/office/drawing/2014/main" id="{4AF1B776-D908-6C1D-B047-C2658C3F3095}"/>
                    </a:ext>
                  </a:extLst>
                </xdr:cNvPr>
                <xdr:cNvSpPr/>
              </xdr:nvSpPr>
              <xdr:spPr>
                <a:xfrm>
                  <a:off x="1180183" y="7803729"/>
                  <a:ext cx="2675467" cy="999066"/>
                </a:xfrm>
                <a:prstGeom prst="roundRect">
                  <a:avLst>
                    <a:gd name="adj" fmla="val 0"/>
                  </a:avLst>
                </a:prstGeom>
                <a:noFill/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bg1"/>
                </a:fontRef>
              </xdr:style>
              <xdr:txBody>
                <a:bodyPr vertOverflow="overflow" horzOverflow="overflow" vert="horz" wrap="square" lIns="365760" tIns="182880" rIns="91440" bIns="45720" numCol="1" rtlCol="0" fromWordArt="0" anchor="t" anchorCtr="0">
                  <a:prstTxWarp prst="textNoShape">
                    <a:avLst/>
                  </a:prstTxWarp>
                  <a:noAutofit/>
                </a:bodyPr>
                <a:lstStyle/>
                <a:p>
                  <a:pPr algn="l"/>
                  <a:r>
                    <a:rPr lang="nb-NO" sz="2800" b="1" i="0" u="none" baseline="0" dirty="0" err="1">
                      <a:solidFill>
                        <a:srgbClr val="005B91"/>
                      </a:solidFill>
                      <a:latin typeface="Source Serif 4"/>
                      <a:ea typeface="Source Serif 4"/>
                    </a:rPr>
                    <a:t>Åtgärd</a:t>
                  </a:r>
                </a:p>
              </xdr:txBody>
            </xdr:sp>
            <xdr:sp macro="" textlink="">
              <xdr:nvSpPr>
                <xdr:cNvPr id="146" name="Avrundet rektangel 22">
                  <a:extLst>
                    <a:ext uri="{FF2B5EF4-FFF2-40B4-BE49-F238E27FC236}">
                      <a16:creationId xmlns:a16="http://schemas.microsoft.com/office/drawing/2014/main" id="{9403D0DD-69B7-9E0B-5A04-880126DB9E46}"/>
                    </a:ext>
                  </a:extLst>
                </xdr:cNvPr>
                <xdr:cNvSpPr/>
              </xdr:nvSpPr>
              <xdr:spPr>
                <a:xfrm>
                  <a:off x="4758145" y="7803729"/>
                  <a:ext cx="2675467" cy="999066"/>
                </a:xfrm>
                <a:prstGeom prst="roundRect">
                  <a:avLst>
                    <a:gd name="adj" fmla="val 0"/>
                  </a:avLst>
                </a:prstGeom>
                <a:noFill/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bg1"/>
                </a:fontRef>
              </xdr:style>
              <xdr:txBody>
                <a:bodyPr vertOverflow="overflow" horzOverflow="overflow" vert="horz" wrap="square" lIns="365760" tIns="182880" rIns="91440" bIns="45720" numCol="1" rtlCol="0" fromWordArt="0" anchor="t" anchorCtr="0">
                  <a:prstTxWarp prst="textNoShape">
                    <a:avLst/>
                  </a:prstTxWarp>
                  <a:noAutofit/>
                </a:bodyPr>
                <a:lstStyle/>
                <a:p>
                  <a:pPr algn="l"/>
                  <a:r>
                    <a:rPr lang="nb-NO" sz="2800" b="1" i="0" u="none" baseline="0" dirty="0" err="1">
                      <a:solidFill>
                        <a:srgbClr val="005B91"/>
                      </a:solidFill>
                      <a:latin typeface="Source Serif 4"/>
                      <a:ea typeface="Source Serif 4"/>
                    </a:rPr>
                    <a:t>Beskrivning</a:t>
                  </a:r>
                </a:p>
              </xdr:txBody>
            </xdr:sp>
            <xdr:grpSp>
              <xdr:nvGrpSpPr>
                <xdr:cNvPr id="147" name="Gruppe 36">
                  <a:extLst>
                    <a:ext uri="{FF2B5EF4-FFF2-40B4-BE49-F238E27FC236}">
                      <a16:creationId xmlns:a16="http://schemas.microsoft.com/office/drawing/2014/main" id="{A8654402-B71F-972E-A2FD-4A716883AA21}"/>
                    </a:ext>
                  </a:extLst>
                </xdr:cNvPr>
                <xdr:cNvGrpSpPr>
                  <a:grpSpLocks/>
                </xdr:cNvGrpSpPr>
              </xdr:nvGrpSpPr>
              <xdr:grpSpPr>
                <a:xfrm>
                  <a:off x="1198384" y="8576914"/>
                  <a:ext cx="3704837" cy="2443267"/>
                  <a:chOff x="1198384" y="8576914"/>
                  <a:chExt cx="3704837" cy="2443267"/>
                </a:xfrm>
              </xdr:grpSpPr>
              <xdr:sp macro="" textlink="" fLocksText="0">
                <xdr:nvSpPr>
                  <xdr:cNvPr id="153" name="Avrundet rektangel 23">
                    <a:extLst>
                      <a:ext uri="{FF2B5EF4-FFF2-40B4-BE49-F238E27FC236}">
                        <a16:creationId xmlns:a16="http://schemas.microsoft.com/office/drawing/2014/main" id="{F7440938-9E7D-C045-99C1-9C81343136F9}"/>
                      </a:ext>
                    </a:extLst>
                  </xdr:cNvPr>
                  <xdr:cNvSpPr/>
                </xdr:nvSpPr>
                <xdr:spPr>
                  <a:xfrm>
                    <a:off x="1198384" y="8576914"/>
                    <a:ext cx="3652593" cy="643466"/>
                  </a:xfrm>
                  <a:prstGeom prst="roundRect">
                    <a:avLst>
                      <a:gd name="adj" fmla="val 0"/>
                    </a:avLst>
                  </a:prstGeom>
                  <a:noFill/>
                  <a:ln>
                    <a:noFill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bg1"/>
                  </a:fontRef>
                </xdr:style>
                <xdr:txBody>
                  <a:bodyPr vertOverflow="overflow" horzOverflow="overflow" vert="horz" wrap="square" lIns="365760" tIns="182880" rIns="91440" bIns="45720" numCol="1" rtlCol="0" fromWordArt="0" anchor="t" anchorCtr="0">
                    <a:prstTxWarp prst="textNoShape">
                      <a:avLst/>
                    </a:prstTxWarp>
                    <a:noAutofit/>
                  </a:bodyPr>
                  <a:lstStyle/>
                  <a:p>
                    <a:pPr algn="l"/>
                    <a:r>
                      <a:rPr lang="nb-NO" sz="2000" b="1" i="0" u="none" baseline="0" dirty="0" err="1">
                        <a:solidFill>
                          <a:srgbClr val="002E49"/>
                        </a:solidFill>
                        <a:latin typeface="Source Sans Pro"/>
                        <a:ea typeface="Source Sans Pro"/>
                      </a:rPr>
                      <a:t>Köpa nytt (ingen åtgärd)</a:t>
                    </a:r>
                  </a:p>
                </xdr:txBody>
              </xdr:sp>
              <xdr:sp macro="" textlink="" fLocksText="0">
                <xdr:nvSpPr>
                  <xdr:cNvPr id="154" name="Avrundet rektangel 153">
                    <a:extLst>
                      <a:ext uri="{FF2B5EF4-FFF2-40B4-BE49-F238E27FC236}">
                        <a16:creationId xmlns:a16="http://schemas.microsoft.com/office/drawing/2014/main" id="{5C0F58AF-296B-D626-4171-C0B746122616}"/>
                      </a:ext>
                    </a:extLst>
                  </xdr:cNvPr>
                  <xdr:cNvSpPr/>
                </xdr:nvSpPr>
                <xdr:spPr>
                  <a:xfrm>
                    <a:off x="1198384" y="9402755"/>
                    <a:ext cx="3652593" cy="643466"/>
                  </a:xfrm>
                  <a:prstGeom prst="roundRect">
                    <a:avLst>
                      <a:gd name="adj" fmla="val 0"/>
                    </a:avLst>
                  </a:prstGeom>
                  <a:noFill/>
                  <a:ln>
                    <a:noFill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bg1"/>
                  </a:fontRef>
                </xdr:style>
                <xdr:txBody>
                  <a:bodyPr vertOverflow="overflow" horzOverflow="overflow" vert="horz" wrap="square" lIns="365760" tIns="182880" rIns="91440" bIns="45720" numCol="1" rtlCol="0" fromWordArt="0" anchor="t" anchorCtr="0">
                    <a:prstTxWarp prst="textNoShape">
                      <a:avLst/>
                    </a:prstTxWarp>
                    <a:noAutofit/>
                  </a:bodyPr>
                  <a:lstStyle/>
                  <a:p>
                    <a:pPr algn="l"/>
                    <a:r>
                      <a:rPr lang="nb-NO" sz="2000" b="1" i="0" u="none" baseline="0" dirty="0" err="1">
                        <a:solidFill>
                          <a:srgbClr val="002E49"/>
                        </a:solidFill>
                        <a:latin typeface="Source Sans Pro"/>
                        <a:ea typeface="Source Sans Pro"/>
                      </a:rPr>
                      <a:t>Köpa begagnat</a:t>
                    </a:r>
                  </a:p>
                </xdr:txBody>
              </xdr:sp>
              <xdr:sp macro="" textlink="" fLocksText="0">
                <xdr:nvSpPr>
                  <xdr:cNvPr id="155" name="Avrundet rektangel 31">
                    <a:extLst>
                      <a:ext uri="{FF2B5EF4-FFF2-40B4-BE49-F238E27FC236}">
                        <a16:creationId xmlns:a16="http://schemas.microsoft.com/office/drawing/2014/main" id="{314E6B06-2978-0F36-D006-D323E139719E}"/>
                      </a:ext>
                    </a:extLst>
                  </xdr:cNvPr>
                  <xdr:cNvSpPr/>
                </xdr:nvSpPr>
                <xdr:spPr>
                  <a:xfrm>
                    <a:off x="1198384" y="10376715"/>
                    <a:ext cx="3704837" cy="643466"/>
                  </a:xfrm>
                  <a:prstGeom prst="roundRect">
                    <a:avLst>
                      <a:gd name="adj" fmla="val 0"/>
                    </a:avLst>
                  </a:prstGeom>
                  <a:noFill/>
                  <a:ln>
                    <a:noFill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bg1"/>
                  </a:fontRef>
                </xdr:style>
                <xdr:txBody>
                  <a:bodyPr vertOverflow="overflow" horzOverflow="overflow" vert="horz" wrap="square" lIns="365760" tIns="182880" rIns="91440" bIns="45720" numCol="1" rtlCol="0" fromWordArt="0" anchor="t" anchorCtr="0">
                    <a:prstTxWarp prst="textNoShape">
                      <a:avLst/>
                    </a:prstTxWarp>
                    <a:noAutofit/>
                  </a:bodyPr>
                  <a:lstStyle/>
                  <a:p>
                    <a:pPr algn="l"/>
                    <a:r>
                      <a:rPr lang="nb-NO" sz="2000" b="1" i="0" u="none" baseline="0" dirty="0" err="1">
                        <a:solidFill>
                          <a:srgbClr val="002E49"/>
                        </a:solidFill>
                        <a:latin typeface="Source Sans Pro"/>
                        <a:ea typeface="Source Sans Pro"/>
                      </a:rPr>
                      <a:t>Reparation</a:t>
                    </a:r>
                  </a:p>
                </xdr:txBody>
              </xdr:sp>
            </xdr:grpSp>
            <xdr:grpSp>
              <xdr:nvGrpSpPr>
                <xdr:cNvPr id="148" name="Gruppe 37">
                  <a:extLst>
                    <a:ext uri="{FF2B5EF4-FFF2-40B4-BE49-F238E27FC236}">
                      <a16:creationId xmlns:a16="http://schemas.microsoft.com/office/drawing/2014/main" id="{A164BF70-326C-4CB4-21B6-B3BB7D5352C0}"/>
                    </a:ext>
                  </a:extLst>
                </xdr:cNvPr>
                <xdr:cNvGrpSpPr>
                  <a:grpSpLocks/>
                </xdr:cNvGrpSpPr>
              </xdr:nvGrpSpPr>
              <xdr:grpSpPr>
                <a:xfrm>
                  <a:off x="4781745" y="8577649"/>
                  <a:ext cx="16198526" cy="3491290"/>
                  <a:chOff x="4781745" y="8577649"/>
                  <a:chExt cx="16198526" cy="3491290"/>
                </a:xfrm>
              </xdr:grpSpPr>
              <xdr:sp macro="" textlink="" fLocksText="0">
                <xdr:nvSpPr>
                  <xdr:cNvPr id="149" name="Avrundet rektangel 24">
                    <a:extLst>
                      <a:ext uri="{FF2B5EF4-FFF2-40B4-BE49-F238E27FC236}">
                        <a16:creationId xmlns:a16="http://schemas.microsoft.com/office/drawing/2014/main" id="{09F612B4-FBC9-3FEC-EA41-C2200BD6456D}"/>
                      </a:ext>
                    </a:extLst>
                  </xdr:cNvPr>
                  <xdr:cNvSpPr/>
                </xdr:nvSpPr>
                <xdr:spPr>
                  <a:xfrm>
                    <a:off x="4781745" y="8577649"/>
                    <a:ext cx="15060069" cy="641993"/>
                  </a:xfrm>
                  <a:prstGeom prst="roundRect">
                    <a:avLst>
                      <a:gd name="adj" fmla="val 0"/>
                    </a:avLst>
                  </a:prstGeom>
                  <a:noFill/>
                  <a:ln>
                    <a:noFill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bg1"/>
                  </a:fontRef>
                </xdr:style>
                <xdr:txBody>
                  <a:bodyPr vertOverflow="overflow" horzOverflow="overflow" vert="horz" wrap="square" lIns="365760" tIns="182880" rIns="91440" bIns="45720" numCol="1" rtlCol="0" fromWordArt="0" anchor="t" anchorCtr="0">
                    <a:prstTxWarp prst="textNoShape">
                      <a:avLst/>
                    </a:prstTxWarp>
                    <a:noAutofit/>
                  </a:bodyPr>
                  <a:lstStyle/>
                  <a:p>
                    <a:pPr algn="l"/>
                    <a:r>
                      <a:rPr lang="nb-NO" sz="2000" b="0" i="0" u="none" baseline="0" dirty="0" err="1">
                        <a:solidFill>
                          <a:srgbClr val="002E49"/>
                        </a:solidFill>
                        <a:latin typeface="Source Sans Pro"/>
                        <a:ea typeface="Source Sans Pro"/>
                      </a:rPr>
                      <a:t>Möbler köps nya. Ett genomsnittligt avtryck och livslängd per enhet antas. Det är också möjligt att ange pris, om inte medelvärdet används </a:t>
                    </a:r>
                    <a:endParaRPr lang="nb-NO" sz="2000" b="0" dirty="0" err="1">
                      <a:solidFill>
                        <a:schemeClr val="accent6">
                          <a:lumMod val="50000"/>
                        </a:schemeClr>
                      </a:solidFill>
                    </a:endParaRPr>
                  </a:p>
                </xdr:txBody>
              </xdr:sp>
              <xdr:sp macro="" textlink="" fLocksText="0">
                <xdr:nvSpPr>
                  <xdr:cNvPr id="150" name="Avrundet rektangel 30">
                    <a:extLst>
                      <a:ext uri="{FF2B5EF4-FFF2-40B4-BE49-F238E27FC236}">
                        <a16:creationId xmlns:a16="http://schemas.microsoft.com/office/drawing/2014/main" id="{2479E834-6E05-F154-4452-28E5A2BB1CA6}"/>
                      </a:ext>
                    </a:extLst>
                  </xdr:cNvPr>
                  <xdr:cNvSpPr/>
                </xdr:nvSpPr>
                <xdr:spPr>
                  <a:xfrm>
                    <a:off x="4781745" y="9403490"/>
                    <a:ext cx="16198526" cy="641993"/>
                  </a:xfrm>
                  <a:prstGeom prst="roundRect">
                    <a:avLst>
                      <a:gd name="adj" fmla="val 0"/>
                    </a:avLst>
                  </a:prstGeom>
                  <a:noFill/>
                  <a:ln>
                    <a:noFill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bg1"/>
                  </a:fontRef>
                </xdr:style>
                <xdr:txBody>
                  <a:bodyPr vertOverflow="overflow" horzOverflow="overflow" vert="horz" wrap="square" lIns="365760" tIns="182880" rIns="91440" bIns="45720" numCol="1" rtlCol="0" fromWordArt="0" anchor="t" anchorCtr="0">
                    <a:prstTxWarp prst="textNoShape">
                      <a:avLst/>
                    </a:prstTxWarp>
                    <a:noAutofit/>
                  </a:bodyPr>
                  <a:lstStyle/>
                  <a:p>
                    <a:pPr algn="l"/>
                    <a:r>
                      <a:rPr lang="nb-NO" sz="2000" b="0" i="0" u="none" baseline="0" dirty="0" err="1">
                        <a:solidFill>
                          <a:srgbClr val="002E49"/>
                        </a:solidFill>
                        <a:latin typeface="Source Sans Pro"/>
                        <a:ea typeface="Source Sans Pro"/>
                      </a:rPr>
                      <a:t>Möbler köps som är förberedda för återanvändning. Dessa är vanligtvis begagnade produkter som säljs av möbelleverantörer. Det uppskattas att livslängden är 70 % av en ny produkt. </a:t>
                    </a:r>
                    <a:endParaRPr lang="nb-NO" sz="2000" b="0" dirty="0" err="1">
                      <a:solidFill>
                        <a:schemeClr val="accent6">
                          <a:lumMod val="50000"/>
                        </a:schemeClr>
                      </a:solidFill>
                    </a:endParaRPr>
                  </a:p>
                </xdr:txBody>
              </xdr:sp>
              <xdr:sp macro="" textlink="" fLocksText="0">
                <xdr:nvSpPr>
                  <xdr:cNvPr id="151" name="Avrundet rektangel 32">
                    <a:extLst>
                      <a:ext uri="{FF2B5EF4-FFF2-40B4-BE49-F238E27FC236}">
                        <a16:creationId xmlns:a16="http://schemas.microsoft.com/office/drawing/2014/main" id="{2E24FAA7-F658-F1EA-FB3C-A1710E889E82}"/>
                      </a:ext>
                    </a:extLst>
                  </xdr:cNvPr>
                  <xdr:cNvSpPr/>
                </xdr:nvSpPr>
                <xdr:spPr>
                  <a:xfrm>
                    <a:off x="4781745" y="10256402"/>
                    <a:ext cx="15847025" cy="641993"/>
                  </a:xfrm>
                  <a:prstGeom prst="roundRect">
                    <a:avLst>
                      <a:gd name="adj" fmla="val 0"/>
                    </a:avLst>
                  </a:prstGeom>
                  <a:noFill/>
                  <a:ln>
                    <a:noFill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bg1"/>
                  </a:fontRef>
                </xdr:style>
                <xdr:txBody>
                  <a:bodyPr vertOverflow="overflow" horzOverflow="overflow" vert="horz" wrap="square" lIns="365760" tIns="182880" rIns="91440" bIns="45720" numCol="1" rtlCol="0" fromWordArt="0" anchor="t" anchorCtr="0">
                    <a:prstTxWarp prst="textNoShape">
                      <a:avLst/>
                    </a:prstTxWarp>
                    <a:noAutofit/>
                  </a:bodyPr>
                  <a:lstStyle/>
                  <a:p>
                    <a:r>
                      <a:rPr lang="nb-NO" sz="2000" b="0" i="0" u="none" baseline="0">
                        <a:solidFill>
                          <a:srgbClr val="002E49"/>
                        </a:solidFill>
                        <a:latin typeface="Source Sans Pro"/>
                        <a:ea typeface="Source Sans Pro"/>
                      </a:rPr>
                      <a:t>Välj om du planerar att reparera möbler under perioden, i stället för att köpa nya. För kontorsstolar och soffor inkluderar detta omklädnad. För skrivbord inkluderar det byte av bordsskivan. Det uppskattas att livslängden är 80 % av en ny produkt.</a:t>
                    </a:r>
                  </a:p>
                </xdr:txBody>
              </xdr:sp>
              <xdr:sp macro="" textlink="" fLocksText="0">
                <xdr:nvSpPr>
                  <xdr:cNvPr id="152" name="Avrundet rektangel 34">
                    <a:extLst>
                      <a:ext uri="{FF2B5EF4-FFF2-40B4-BE49-F238E27FC236}">
                        <a16:creationId xmlns:a16="http://schemas.microsoft.com/office/drawing/2014/main" id="{34A29E46-2006-1B6C-66AD-640BEAFAB547}"/>
                      </a:ext>
                    </a:extLst>
                  </xdr:cNvPr>
                  <xdr:cNvSpPr/>
                </xdr:nvSpPr>
                <xdr:spPr>
                  <a:xfrm>
                    <a:off x="4781745" y="11426945"/>
                    <a:ext cx="15701680" cy="641994"/>
                  </a:xfrm>
                  <a:prstGeom prst="roundRect">
                    <a:avLst>
                      <a:gd name="adj" fmla="val 0"/>
                    </a:avLst>
                  </a:prstGeom>
                  <a:noFill/>
                  <a:ln>
                    <a:noFill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bg1"/>
                  </a:fontRef>
                </xdr:style>
                <xdr:txBody>
                  <a:bodyPr vertOverflow="overflow" horzOverflow="overflow" vert="horz" wrap="square" lIns="365760" tIns="182880" rIns="91440" bIns="45720" numCol="1" rtlCol="0" fromWordArt="0" anchor="ctr" anchorCtr="0">
                    <a:prstTxWarp prst="textNoShape">
                      <a:avLst/>
                    </a:prstTxWarp>
                    <a:noAutofit/>
                  </a:bodyPr>
                  <a:lstStyle/>
                  <a:p>
                    <a:pPr algn="l"/>
                    <a:r>
                      <a:rPr lang="nb-NO" sz="2000" b="0" i="0" u="none" baseline="0" dirty="0" err="1">
                        <a:solidFill>
                          <a:srgbClr val="002E49"/>
                        </a:solidFill>
                        <a:latin typeface="Source Sans Pro"/>
                        <a:ea typeface="Source Sans Pro"/>
                      </a:rPr>
                      <a:t>Möbler som inte längre används vidarebefordras internt inom verksamheten, i stället för att köpa ny utrustning. Här utgår kalkylatorn från att livslängden för internt återanvända produkter är 50 % av livslängden för nya.</a:t>
                    </a:r>
                    <a:endParaRPr lang="nb-NO" sz="2000" b="0" dirty="0" err="1">
                      <a:solidFill>
                        <a:schemeClr val="accent6">
                          <a:lumMod val="50000"/>
                        </a:schemeClr>
                      </a:solidFill>
                    </a:endParaRPr>
                  </a:p>
                </xdr:txBody>
              </xdr:sp>
            </xdr:grpSp>
          </xdr:grpSp>
          <xdr:sp macro="" textlink="" fLocksText="0">
            <xdr:nvSpPr>
              <xdr:cNvPr id="143" name="Avrundet rektangel 33">
                <a:extLst>
                  <a:ext uri="{FF2B5EF4-FFF2-40B4-BE49-F238E27FC236}">
                    <a16:creationId xmlns:a16="http://schemas.microsoft.com/office/drawing/2014/main" id="{5F12CAD0-1244-AA19-45A6-DA6CD3FFF1B2}"/>
                  </a:ext>
                </a:extLst>
              </xdr:cNvPr>
              <xdr:cNvSpPr/>
            </xdr:nvSpPr>
            <xdr:spPr>
              <a:xfrm>
                <a:off x="5228518" y="11704351"/>
                <a:ext cx="3652594" cy="643466"/>
              </a:xfrm>
              <a:prstGeom prst="roundRect">
                <a:avLst>
                  <a:gd name="adj" fmla="val 0"/>
                </a:avLst>
              </a:prstGeom>
              <a:noFill/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bg1"/>
              </a:fontRef>
            </xdr:style>
            <xdr:txBody>
              <a:bodyPr vertOverflow="overflow" horzOverflow="overflow" vert="horz" wrap="square" lIns="365760" tIns="182880" rIns="91440" bIns="45720" numCol="1" rtlCol="0" fromWordArt="0" anchor="t" anchorCtr="0">
                <a:prstTxWarp prst="textNoShape">
                  <a:avLst/>
                </a:prstTxWarp>
                <a:noAutofit/>
              </a:bodyPr>
              <a:lstStyle/>
              <a:p>
                <a:pPr algn="l"/>
                <a:r>
                  <a:rPr lang="nb-NO" sz="2000" b="1" i="0" u="none" baseline="0" dirty="0" err="1">
                    <a:solidFill>
                      <a:srgbClr val="002E49"/>
                    </a:solidFill>
                    <a:latin typeface="Source Sans Pro"/>
                    <a:ea typeface="Source Sans Pro"/>
                  </a:rPr>
                  <a:t>Intern återanvändning</a:t>
                </a:r>
              </a:p>
            </xdr:txBody>
          </xdr:sp>
        </xdr:grpSp>
        <xdr:cxnSp macro="">
          <xdr:nvCxnSpPr>
            <xdr:cNvPr id="139" name="Rett linje 138">
              <a:extLst>
                <a:ext uri="{FF2B5EF4-FFF2-40B4-BE49-F238E27FC236}">
                  <a16:creationId xmlns:a16="http://schemas.microsoft.com/office/drawing/2014/main" id="{B046D41B-3546-8A2E-DAFA-66C7F3DF295E}"/>
                </a:ext>
              </a:extLst>
            </xdr:cNvPr>
            <xdr:cNvCxnSpPr/>
          </xdr:nvCxnSpPr>
          <xdr:spPr>
            <a:xfrm>
              <a:off x="1384299" y="13169898"/>
              <a:ext cx="18442144" cy="0"/>
            </a:xfrm>
            <a:prstGeom prst="line">
              <a:avLst/>
            </a:prstGeom>
            <a:ln w="9525">
              <a:solidFill>
                <a:schemeClr val="bg2">
                  <a:lumMod val="90000"/>
                  <a:alpha val="56082"/>
                </a:schemeClr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40" name="Rett linje 139">
              <a:extLst>
                <a:ext uri="{FF2B5EF4-FFF2-40B4-BE49-F238E27FC236}">
                  <a16:creationId xmlns:a16="http://schemas.microsoft.com/office/drawing/2014/main" id="{E00CB6F3-006A-1149-FD15-DA2E0EFB1674}"/>
                </a:ext>
              </a:extLst>
            </xdr:cNvPr>
            <xdr:cNvCxnSpPr/>
          </xdr:nvCxnSpPr>
          <xdr:spPr>
            <a:xfrm>
              <a:off x="1384299" y="13995398"/>
              <a:ext cx="18442144" cy="0"/>
            </a:xfrm>
            <a:prstGeom prst="line">
              <a:avLst/>
            </a:prstGeom>
            <a:ln w="9525">
              <a:solidFill>
                <a:schemeClr val="bg2">
                  <a:lumMod val="90000"/>
                  <a:alpha val="56082"/>
                </a:schemeClr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41" name="Rett linje 140">
              <a:extLst>
                <a:ext uri="{FF2B5EF4-FFF2-40B4-BE49-F238E27FC236}">
                  <a16:creationId xmlns:a16="http://schemas.microsoft.com/office/drawing/2014/main" id="{77CC92CE-5547-21FB-3147-40B00B537B2F}"/>
                </a:ext>
              </a:extLst>
            </xdr:cNvPr>
            <xdr:cNvCxnSpPr/>
          </xdr:nvCxnSpPr>
          <xdr:spPr>
            <a:xfrm>
              <a:off x="1397000" y="15125697"/>
              <a:ext cx="18442144" cy="0"/>
            </a:xfrm>
            <a:prstGeom prst="line">
              <a:avLst/>
            </a:prstGeom>
            <a:ln w="9525">
              <a:solidFill>
                <a:schemeClr val="bg2">
                  <a:lumMod val="90000"/>
                  <a:alpha val="56082"/>
                </a:schemeClr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pic>
        <xdr:nvPicPr>
          <xdr:cNvPr id="156" name="Grafikk 155">
            <a:extLst>
              <a:ext uri="{FF2B5EF4-FFF2-40B4-BE49-F238E27FC236}">
                <a16:creationId xmlns:a16="http://schemas.microsoft.com/office/drawing/2014/main" id="{21F8EEBF-2F63-F34B-823A-C22AE8C4647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>
            <a:extLst>
              <a:ext uri="{96DAC541-7B7A-43D3-8B79-37D633B846F1}">
                <asvg:svgBlip xmlns:asvg="http://schemas.microsoft.com/office/drawing/2016/SVG/main" r:embed="rId15"/>
              </a:ext>
            </a:extLst>
          </a:blip>
          <a:stretch>
            <a:fillRect/>
          </a:stretch>
        </xdr:blipFill>
        <xdr:spPr>
          <a:xfrm>
            <a:off x="19896107" y="11274739"/>
            <a:ext cx="629985" cy="100228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13788</xdr:colOff>
      <xdr:row>29</xdr:row>
      <xdr:rowOff>656419</xdr:rowOff>
    </xdr:from>
    <xdr:to>
      <xdr:col>1</xdr:col>
      <xdr:colOff>589788</xdr:colOff>
      <xdr:row>30</xdr:row>
      <xdr:rowOff>264679</xdr:rowOff>
    </xdr:to>
    <xdr:sp macro="" textlink="">
      <xdr:nvSpPr>
        <xdr:cNvPr id="19" name="Ellipse 29">
          <a:extLst>
            <a:ext uri="{FF2B5EF4-FFF2-40B4-BE49-F238E27FC236}">
              <a16:creationId xmlns:a16="http://schemas.microsoft.com/office/drawing/2014/main" id="{A9E384B6-C0C8-BB42-A59D-66A5659A2178}"/>
            </a:ext>
          </a:extLst>
        </xdr:cNvPr>
        <xdr:cNvSpPr>
          <a:spLocks noChangeAspect="1"/>
        </xdr:cNvSpPr>
      </xdr:nvSpPr>
      <xdr:spPr>
        <a:xfrm>
          <a:off x="1019175" y="10896600"/>
          <a:ext cx="571500" cy="571500"/>
        </a:xfrm>
        <a:prstGeom prst="ellipse">
          <a:avLst/>
        </a:prstGeom>
        <a:solidFill>
          <a:schemeClr val="accent2"/>
        </a:solidFill>
        <a:ln>
          <a:noFill/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ctr"/>
          <a:r>
            <a:rPr lang="nb-NO" sz="2800" b="0" i="0" u="none" baseline="0" dirty="0" err="1">
              <a:solidFill>
                <a:srgbClr val="FFFFFF"/>
              </a:solidFill>
              <a:latin typeface="Source Sans Pro"/>
              <a:ea typeface="Source Sans Pro"/>
            </a:rPr>
            <a:t>1</a:t>
          </a:r>
          <a:endParaRPr lang="nb-NO" sz="2400" b="0" dirty="0" err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1201420</xdr:colOff>
      <xdr:row>76</xdr:row>
      <xdr:rowOff>177800</xdr:rowOff>
    </xdr:from>
    <xdr:to>
      <xdr:col>1</xdr:col>
      <xdr:colOff>565840</xdr:colOff>
      <xdr:row>77</xdr:row>
      <xdr:rowOff>106100</xdr:rowOff>
    </xdr:to>
    <xdr:sp macro="" textlink="">
      <xdr:nvSpPr>
        <xdr:cNvPr id="21" name="Ellipse 29">
          <a:extLst>
            <a:ext uri="{FF2B5EF4-FFF2-40B4-BE49-F238E27FC236}">
              <a16:creationId xmlns:a16="http://schemas.microsoft.com/office/drawing/2014/main" id="{A34BAB07-F82F-8344-B3F7-7D83C5FB11CA}"/>
            </a:ext>
          </a:extLst>
        </xdr:cNvPr>
        <xdr:cNvSpPr>
          <a:spLocks noChangeAspect="1"/>
        </xdr:cNvSpPr>
      </xdr:nvSpPr>
      <xdr:spPr>
        <a:xfrm>
          <a:off x="1009650" y="30203775"/>
          <a:ext cx="561975" cy="571500"/>
        </a:xfrm>
        <a:prstGeom prst="ellipse">
          <a:avLst/>
        </a:prstGeom>
        <a:solidFill>
          <a:schemeClr val="accent2"/>
        </a:solidFill>
        <a:ln>
          <a:noFill/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ctr"/>
          <a:r>
            <a:rPr lang="nb-NO" sz="2800" b="0" i="0" u="none" baseline="0" dirty="0" err="1">
              <a:solidFill>
                <a:srgbClr val="FFFFFF"/>
              </a:solidFill>
              <a:latin typeface="Source Sans Pro"/>
              <a:ea typeface="Source Sans Pro"/>
            </a:rPr>
            <a:t>2</a:t>
          </a:r>
          <a:endParaRPr lang="nb-NO" sz="2400" b="0" dirty="0" err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6</xdr:col>
      <xdr:colOff>154208</xdr:colOff>
      <xdr:row>29</xdr:row>
      <xdr:rowOff>484190</xdr:rowOff>
    </xdr:from>
    <xdr:to>
      <xdr:col>7</xdr:col>
      <xdr:colOff>1370233</xdr:colOff>
      <xdr:row>34</xdr:row>
      <xdr:rowOff>1106490</xdr:rowOff>
    </xdr:to>
    <xdr:pic>
      <xdr:nvPicPr>
        <xdr:cNvPr id="8" name="Grafikk 7">
          <a:extLst>
            <a:ext uri="{FF2B5EF4-FFF2-40B4-BE49-F238E27FC236}">
              <a16:creationId xmlns:a16="http://schemas.microsoft.com/office/drawing/2014/main" id="{F51525D5-E331-2D08-671C-68148FB8C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954875" y="10725150"/>
          <a:ext cx="4067175" cy="3105150"/>
        </a:xfrm>
        <a:prstGeom prst="rect">
          <a:avLst/>
        </a:prstGeom>
      </xdr:spPr>
    </xdr:pic>
    <xdr:clientData/>
  </xdr:twoCellAnchor>
  <xdr:twoCellAnchor editAs="oneCell">
    <xdr:from>
      <xdr:col>5</xdr:col>
      <xdr:colOff>3314715</xdr:colOff>
      <xdr:row>34</xdr:row>
      <xdr:rowOff>98904</xdr:rowOff>
    </xdr:from>
    <xdr:to>
      <xdr:col>5</xdr:col>
      <xdr:colOff>3523249</xdr:colOff>
      <xdr:row>34</xdr:row>
      <xdr:rowOff>874620</xdr:rowOff>
    </xdr:to>
    <xdr:pic>
      <xdr:nvPicPr>
        <xdr:cNvPr id="104" name="Grafikk 22">
          <a:extLst>
            <a:ext uri="{FF2B5EF4-FFF2-40B4-BE49-F238E27FC236}">
              <a16:creationId xmlns:a16="http://schemas.microsoft.com/office/drawing/2014/main" id="{CC83AC19-D7ED-F844-8C8C-E7D04C99A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 rot="3727797">
          <a:off x="19307175" y="12820650"/>
          <a:ext cx="209550" cy="771525"/>
        </a:xfrm>
        <a:prstGeom prst="rect">
          <a:avLst/>
        </a:prstGeom>
      </xdr:spPr>
    </xdr:pic>
    <xdr:clientData/>
  </xdr:twoCellAnchor>
  <xdr:twoCellAnchor>
    <xdr:from>
      <xdr:col>5</xdr:col>
      <xdr:colOff>1092746</xdr:colOff>
      <xdr:row>34</xdr:row>
      <xdr:rowOff>1130</xdr:rowOff>
    </xdr:from>
    <xdr:to>
      <xdr:col>5</xdr:col>
      <xdr:colOff>3672276</xdr:colOff>
      <xdr:row>34</xdr:row>
      <xdr:rowOff>514419</xdr:rowOff>
    </xdr:to>
    <xdr:sp macro="" textlink="">
      <xdr:nvSpPr>
        <xdr:cNvPr id="180" name="Avrundet rektangel 30">
          <a:extLst>
            <a:ext uri="{FF2B5EF4-FFF2-40B4-BE49-F238E27FC236}">
              <a16:creationId xmlns:a16="http://schemas.microsoft.com/office/drawing/2014/main" id="{8EBF0B8E-FFC9-4A4C-BB6D-57F3EF5F1629}"/>
            </a:ext>
          </a:extLst>
        </xdr:cNvPr>
        <xdr:cNvSpPr/>
      </xdr:nvSpPr>
      <xdr:spPr>
        <a:xfrm>
          <a:off x="17087850" y="12725400"/>
          <a:ext cx="2581275" cy="514350"/>
        </a:xfrm>
        <a:prstGeom prst="roundRect">
          <a:avLst>
            <a:gd name="adj" fmla="val 50000"/>
          </a:avLst>
        </a:prstGeom>
        <a:noFill/>
        <a:ln w="285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l"/>
          <a:r>
            <a:rPr lang="nb-NO" sz="2000" b="1" i="0" u="none" baseline="0" dirty="0" err="1">
              <a:solidFill>
                <a:srgbClr val="00446D"/>
              </a:solidFill>
              <a:latin typeface="Source Sans Pro"/>
              <a:ea typeface="Source Sans Pro"/>
            </a:rPr>
            <a:t>Bläddra för att se ditt resultat</a:t>
          </a:r>
        </a:p>
      </xdr:txBody>
    </xdr:sp>
    <xdr:clientData/>
  </xdr:twoCellAnchor>
  <xdr:twoCellAnchor>
    <xdr:from>
      <xdr:col>4</xdr:col>
      <xdr:colOff>704075</xdr:colOff>
      <xdr:row>21</xdr:row>
      <xdr:rowOff>94086</xdr:rowOff>
    </xdr:from>
    <xdr:to>
      <xdr:col>6</xdr:col>
      <xdr:colOff>2800350</xdr:colOff>
      <xdr:row>26</xdr:row>
      <xdr:rowOff>2283386</xdr:rowOff>
    </xdr:to>
    <xdr:grpSp>
      <xdr:nvGrpSpPr>
        <xdr:cNvPr id="10" name="Gruppe 9">
          <a:extLst>
            <a:ext uri="{FF2B5EF4-FFF2-40B4-BE49-F238E27FC236}">
              <a16:creationId xmlns:a16="http://schemas.microsoft.com/office/drawing/2014/main" id="{C744BAAA-B314-4895-A9EA-037B95FF5301}"/>
            </a:ext>
          </a:extLst>
        </xdr:cNvPr>
        <xdr:cNvGrpSpPr>
          <a:grpSpLocks/>
        </xdr:cNvGrpSpPr>
      </xdr:nvGrpSpPr>
      <xdr:grpSpPr>
        <a:xfrm>
          <a:off x="12657950" y="5323311"/>
          <a:ext cx="9944875" cy="3265625"/>
          <a:chOff x="1182953" y="12719880"/>
          <a:chExt cx="9814277" cy="3245555"/>
        </a:xfrm>
      </xdr:grpSpPr>
      <xdr:sp macro="" textlink="" fLocksText="0">
        <xdr:nvSpPr>
          <xdr:cNvPr id="11" name="Avrundet rektangel 40">
            <a:extLst>
              <a:ext uri="{FF2B5EF4-FFF2-40B4-BE49-F238E27FC236}">
                <a16:creationId xmlns:a16="http://schemas.microsoft.com/office/drawing/2014/main" id="{8D9FDDB1-EFF7-DB4B-2218-64DDF8E28356}"/>
              </a:ext>
            </a:extLst>
          </xdr:cNvPr>
          <xdr:cNvSpPr/>
        </xdr:nvSpPr>
        <xdr:spPr>
          <a:xfrm>
            <a:off x="1182953" y="12719880"/>
            <a:ext cx="9814277" cy="3245555"/>
          </a:xfrm>
          <a:prstGeom prst="roundRect">
            <a:avLst>
              <a:gd name="adj" fmla="val 10447"/>
            </a:avLst>
          </a:prstGeom>
          <a:solidFill>
            <a:schemeClr val="accent2">
              <a:alpha val="15000"/>
            </a:schemeClr>
          </a:solidFill>
          <a:ln>
            <a:solidFill>
              <a:schemeClr val="bg2">
                <a:lumMod val="75000"/>
                <a:alpha val="11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365760" tIns="731520" rIns="0" bIns="91440" numCol="1" rtlCol="0" fromWordArt="0" anchor="t" anchorCtr="0">
            <a:prstTxWarp prst="textNoShape">
              <a:avLst/>
            </a:prstTxWarp>
            <a:noAutofit/>
          </a:bodyPr>
          <a:lstStyle/>
          <a:p>
            <a:pPr rtl="0" fontAlgn="base"/>
            <a:r>
              <a:rPr lang="nb-NO" sz="2000" b="1" i="0" u="none" baseline="0">
                <a:solidFill>
                  <a:srgbClr val="002E49"/>
                </a:solidFill>
                <a:effectLst/>
                <a:latin typeface="Source Sans Pro"/>
                <a:ea typeface="Source Sans Pro"/>
              </a:rPr>
              <a:t>Vill du ha mer information om verktyget och det dataunderlag det är baserat på? </a:t>
            </a:r>
            <a:r>
              <a:rPr lang="nb-NO" sz="2000" b="0" i="0" u="none" baseline="0">
                <a:solidFill>
                  <a:srgbClr val="002E49"/>
                </a:solidFill>
                <a:effectLst/>
                <a:latin typeface="Source Sans Pro"/>
                <a:ea typeface="Source Sans Pro"/>
              </a:rPr>
              <a:t>Se översikten över dataunderlaget i det här verktyget eller ladda ner motsvarande handledning från DFØ:s sidor.</a:t>
            </a:r>
          </a:p>
          <a:p>
            <a:pPr>
              <a:defRPr lang="nb-NO" sz="2000" b="1" i="0" u="non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/>
          </a:p>
        </xdr:txBody>
      </xdr:sp>
      <xdr:pic>
        <xdr:nvPicPr>
          <xdr:cNvPr id="12" name="Grafikk 303">
            <a:extLst>
              <a:ext uri="{FF2B5EF4-FFF2-40B4-BE49-F238E27FC236}">
                <a16:creationId xmlns:a16="http://schemas.microsoft.com/office/drawing/2014/main" id="{4376859B-C4C0-CBFA-3F64-EF925C90539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>
            <a:extLst>
              <a:ext uri="{96DAC541-7B7A-43D3-8B79-37D633B846F1}">
                <asvg:svgBlip xmlns:asvg="http://schemas.microsoft.com/office/drawing/2016/SVG/main" r:embed="rId21"/>
              </a:ext>
            </a:extLst>
          </a:blip>
          <a:stretch>
            <a:fillRect/>
          </a:stretch>
        </xdr:blipFill>
        <xdr:spPr>
          <a:xfrm>
            <a:off x="1567549" y="13074625"/>
            <a:ext cx="396170" cy="359229"/>
          </a:xfrm>
          <a:prstGeom prst="rect">
            <a:avLst/>
          </a:prstGeom>
        </xdr:spPr>
      </xdr:pic>
      <xdr:grpSp>
        <xdr:nvGrpSpPr>
          <xdr:cNvPr id="13" name="Gruppe 579">
            <a:extLst>
              <a:ext uri="{FF2B5EF4-FFF2-40B4-BE49-F238E27FC236}">
                <a16:creationId xmlns:a16="http://schemas.microsoft.com/office/drawing/2014/main" id="{6F197B11-AF51-3F2B-1B42-69F9366B7F94}"/>
              </a:ext>
            </a:extLst>
          </xdr:cNvPr>
          <xdr:cNvGrpSpPr>
            <a:grpSpLocks/>
          </xdr:cNvGrpSpPr>
        </xdr:nvGrpSpPr>
        <xdr:grpSpPr>
          <a:xfrm>
            <a:off x="7222174" y="14417356"/>
            <a:ext cx="3400785" cy="1021526"/>
            <a:chOff x="7128936" y="13176698"/>
            <a:chExt cx="3366557" cy="988612"/>
          </a:xfrm>
        </xdr:grpSpPr>
        <xdr:sp macro="" textlink="">
          <xdr:nvSpPr>
            <xdr:cNvPr id="14" name="Avrundet rektangel 40">
              <a:hlinkClick xmlns:r="http://schemas.openxmlformats.org/officeDocument/2006/relationships" r:id="rId22"/>
              <a:extLst>
                <a:ext uri="{FF2B5EF4-FFF2-40B4-BE49-F238E27FC236}">
                  <a16:creationId xmlns:a16="http://schemas.microsoft.com/office/drawing/2014/main" id="{7F14DAF8-A327-2CAA-8C20-31B48DBD520F}"/>
                </a:ext>
              </a:extLst>
            </xdr:cNvPr>
            <xdr:cNvSpPr/>
          </xdr:nvSpPr>
          <xdr:spPr>
            <a:xfrm>
              <a:off x="7133396" y="13727296"/>
              <a:ext cx="3336892" cy="438014"/>
            </a:xfrm>
            <a:prstGeom prst="roundRect">
              <a:avLst>
                <a:gd name="adj" fmla="val 46506"/>
              </a:avLst>
            </a:prstGeom>
            <a:solidFill>
              <a:schemeClr val="bg1">
                <a:alpha val="96000"/>
              </a:schemeClr>
            </a:solidFill>
            <a:ln>
              <a:solidFill>
                <a:schemeClr val="tx1">
                  <a:alpha val="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bg1"/>
            </a:fontRef>
          </xdr:style>
          <xdr:txBody>
            <a:bodyPr vertOverflow="overflow" horzOverflow="overflow" vert="horz" wrap="square" lIns="274320" tIns="0" rIns="91440" bIns="182880" numCol="1" rtlCol="0" fromWordArt="0" anchor="t" anchorCtr="0">
              <a:prstTxWarp prst="textNoShape">
                <a:avLst/>
              </a:prstTxWarp>
              <a:noAutofit/>
            </a:bodyPr>
            <a:lstStyle/>
            <a:p>
              <a:pPr rtl="0" fontAlgn="base"/>
              <a:r>
                <a:rPr lang="nb-NO" sz="2000" b="0" i="0" u="none" baseline="0">
                  <a:solidFill>
                    <a:srgbClr val="002E49"/>
                  </a:solidFill>
                  <a:effectLst/>
                  <a:latin typeface="Source Sans Pro"/>
                  <a:ea typeface="Source Sans Pro"/>
                </a:rPr>
                <a:t>Handledning (DFØ:s sidor)</a:t>
              </a:r>
            </a:p>
          </xdr:txBody>
        </xdr:sp>
        <xdr:grpSp>
          <xdr:nvGrpSpPr>
            <xdr:cNvPr id="15" name="Gruppe 305">
              <a:extLst>
                <a:ext uri="{FF2B5EF4-FFF2-40B4-BE49-F238E27FC236}">
                  <a16:creationId xmlns:a16="http://schemas.microsoft.com/office/drawing/2014/main" id="{B5785F87-9B97-989F-B8B6-FBDFF6A08233}"/>
                </a:ext>
              </a:extLst>
            </xdr:cNvPr>
            <xdr:cNvGrpSpPr>
              <a:grpSpLocks/>
            </xdr:cNvGrpSpPr>
          </xdr:nvGrpSpPr>
          <xdr:grpSpPr>
            <a:xfrm>
              <a:off x="7128936" y="13176698"/>
              <a:ext cx="3366557" cy="438014"/>
              <a:chOff x="19737656" y="6698165"/>
              <a:chExt cx="2878666" cy="508000"/>
            </a:xfrm>
          </xdr:grpSpPr>
          <xdr:sp macro="" textlink="">
            <xdr:nvSpPr>
              <xdr:cNvPr id="17" name="Avrundet rektangel 40">
                <a:hlinkClick xmlns:r="http://schemas.openxmlformats.org/officeDocument/2006/relationships" r:id="rId23"/>
                <a:extLst>
                  <a:ext uri="{FF2B5EF4-FFF2-40B4-BE49-F238E27FC236}">
                    <a16:creationId xmlns:a16="http://schemas.microsoft.com/office/drawing/2014/main" id="{EC03A926-951C-A610-E5DE-D51CE0F39401}"/>
                  </a:ext>
                </a:extLst>
              </xdr:cNvPr>
              <xdr:cNvSpPr/>
            </xdr:nvSpPr>
            <xdr:spPr>
              <a:xfrm>
                <a:off x="19737656" y="6698165"/>
                <a:ext cx="2878666" cy="508000"/>
              </a:xfrm>
              <a:prstGeom prst="roundRect">
                <a:avLst>
                  <a:gd name="adj" fmla="val 46506"/>
                </a:avLst>
              </a:prstGeom>
              <a:solidFill>
                <a:srgbClr val="005072"/>
              </a:solidFill>
              <a:ln>
                <a:solidFill>
                  <a:schemeClr val="bg1">
                    <a:alpha val="0"/>
                  </a:schemeClr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bg1"/>
              </a:fontRef>
            </xdr:style>
            <xdr:txBody>
              <a:bodyPr vertOverflow="overflow" horzOverflow="overflow" vert="horz" wrap="square" lIns="274320" tIns="0" rIns="91440" bIns="182880" numCol="1" rtlCol="0" fromWordArt="0" anchor="t" anchorCtr="0">
                <a:prstTxWarp prst="textNoShape">
                  <a:avLst/>
                </a:prstTxWarp>
                <a:noAutofit/>
              </a:bodyPr>
              <a:lstStyle/>
              <a:p>
                <a:pPr rtl="0" fontAlgn="base"/>
                <a:r>
                  <a:rPr lang="nb-NO" sz="2000" b="0" i="0" u="none" baseline="0">
                    <a:solidFill>
                      <a:srgbClr val="FFFFFF"/>
                    </a:solidFill>
                    <a:effectLst/>
                    <a:latin typeface="Source Sans Pro"/>
                    <a:ea typeface="Source Sans Pro"/>
                  </a:rPr>
                  <a:t>Dataunderlag</a:t>
                </a:r>
              </a:p>
            </xdr:txBody>
          </xdr:sp>
          <xdr:pic>
            <xdr:nvPicPr>
              <xdr:cNvPr id="22" name="Grafikk 25">
                <a:extLst>
                  <a:ext uri="{FF2B5EF4-FFF2-40B4-BE49-F238E27FC236}">
                    <a16:creationId xmlns:a16="http://schemas.microsoft.com/office/drawing/2014/main" id="{EF96F040-39F4-7606-134A-266D122825A2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4">
                <a:extLst>
                  <a:ext uri="{96DAC541-7B7A-43D3-8B79-37D633B846F1}">
                    <asvg:svgBlip xmlns:asvg="http://schemas.microsoft.com/office/drawing/2016/SVG/main" r:embed="rId25"/>
                  </a:ext>
                </a:extLst>
              </a:blip>
              <a:stretch>
                <a:fillRect/>
              </a:stretch>
            </xdr:blipFill>
            <xdr:spPr>
              <a:xfrm>
                <a:off x="22301030" y="6789601"/>
                <a:ext cx="154608" cy="354626"/>
              </a:xfrm>
              <a:prstGeom prst="rect">
                <a:avLst/>
              </a:prstGeom>
            </xdr:spPr>
          </xdr:pic>
        </xdr:grpSp>
        <xdr:pic>
          <xdr:nvPicPr>
            <xdr:cNvPr id="16" name="Grafikk 25">
              <a:extLst>
                <a:ext uri="{FF2B5EF4-FFF2-40B4-BE49-F238E27FC236}">
                  <a16:creationId xmlns:a16="http://schemas.microsoft.com/office/drawing/2014/main" id="{03C3462C-9F49-3AF4-3CBD-F95DF12BAC6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6">
              <a:extLst>
                <a:ext uri="{96DAC541-7B7A-43D3-8B79-37D633B846F1}">
                  <asvg:svgBlip xmlns:asvg="http://schemas.microsoft.com/office/drawing/2016/SVG/main" r:embed="rId27"/>
                </a:ext>
              </a:extLst>
            </a:blip>
            <a:stretch>
              <a:fillRect/>
            </a:stretch>
          </xdr:blipFill>
          <xdr:spPr>
            <a:xfrm>
              <a:off x="10126764" y="13801790"/>
              <a:ext cx="179569" cy="301457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1</xdr:col>
      <xdr:colOff>168911</xdr:colOff>
      <xdr:row>135</xdr:row>
      <xdr:rowOff>15431</xdr:rowOff>
    </xdr:from>
    <xdr:to>
      <xdr:col>16</xdr:col>
      <xdr:colOff>2969558</xdr:colOff>
      <xdr:row>159</xdr:row>
      <xdr:rowOff>901065</xdr:rowOff>
    </xdr:to>
    <xdr:graphicFrame macro="">
      <xdr:nvGraphicFramePr>
        <xdr:cNvPr id="53" name="Chart 23">
          <a:extLst>
            <a:ext uri="{FF2B5EF4-FFF2-40B4-BE49-F238E27FC236}">
              <a16:creationId xmlns:a16="http://schemas.microsoft.com/office/drawing/2014/main" id="{43F18D2A-D550-A300-8F85-0BFB8359F6A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0</xdr:row>
      <xdr:rowOff>281</xdr:rowOff>
    </xdr:from>
    <xdr:to>
      <xdr:col>1</xdr:col>
      <xdr:colOff>2750820</xdr:colOff>
      <xdr:row>0</xdr:row>
      <xdr:rowOff>815693</xdr:rowOff>
    </xdr:to>
    <xdr:sp macro="" textlink="">
      <xdr:nvSpPr>
        <xdr:cNvPr id="69" name="TekstSylinder 27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468F5782-B807-4AC2-82AF-91E19DC9717F}"/>
            </a:ext>
          </a:extLst>
        </xdr:cNvPr>
        <xdr:cNvSpPr txBox="1"/>
      </xdr:nvSpPr>
      <xdr:spPr>
        <a:xfrm>
          <a:off x="1009650" y="0"/>
          <a:ext cx="2752725" cy="8191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800" b="0" i="0" u="none" baseline="0">
              <a:solidFill>
                <a:srgbClr val="F2F2F2"/>
              </a:solidFill>
              <a:latin typeface="Source Sans Pro"/>
              <a:ea typeface="Source Sans Pro"/>
            </a:rPr>
            <a:t>Ditt klimatavtryck</a:t>
          </a:r>
        </a:p>
      </xdr:txBody>
    </xdr:sp>
    <xdr:clientData/>
  </xdr:twoCellAnchor>
  <xdr:twoCellAnchor>
    <xdr:from>
      <xdr:col>1</xdr:col>
      <xdr:colOff>2536190</xdr:colOff>
      <xdr:row>0</xdr:row>
      <xdr:rowOff>0</xdr:rowOff>
    </xdr:from>
    <xdr:to>
      <xdr:col>1</xdr:col>
      <xdr:colOff>4470252</xdr:colOff>
      <xdr:row>0</xdr:row>
      <xdr:rowOff>817245</xdr:rowOff>
    </xdr:to>
    <xdr:sp macro="" textlink="">
      <xdr:nvSpPr>
        <xdr:cNvPr id="70" name="TekstSylinder 68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32FD0776-BF26-4581-AB91-FCC5F8E5A1ED}"/>
            </a:ext>
          </a:extLst>
        </xdr:cNvPr>
        <xdr:cNvSpPr txBox="1"/>
      </xdr:nvSpPr>
      <xdr:spPr>
        <a:xfrm>
          <a:off x="3543300" y="0"/>
          <a:ext cx="1933575" cy="8191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800" b="0" i="0" u="none" baseline="0">
              <a:solidFill>
                <a:srgbClr val="FFFFFF"/>
              </a:solidFill>
              <a:latin typeface="Source Sans Pro"/>
              <a:ea typeface="Source Sans Pro"/>
            </a:rPr>
            <a:t>Klimatåtgärd</a:t>
          </a:r>
        </a:p>
      </xdr:txBody>
    </xdr:sp>
    <xdr:clientData/>
  </xdr:twoCellAnchor>
  <xdr:twoCellAnchor>
    <xdr:from>
      <xdr:col>1</xdr:col>
      <xdr:colOff>4282440</xdr:colOff>
      <xdr:row>0</xdr:row>
      <xdr:rowOff>0</xdr:rowOff>
    </xdr:from>
    <xdr:to>
      <xdr:col>2</xdr:col>
      <xdr:colOff>492125</xdr:colOff>
      <xdr:row>0</xdr:row>
      <xdr:rowOff>819785</xdr:rowOff>
    </xdr:to>
    <xdr:sp macro="" textlink="">
      <xdr:nvSpPr>
        <xdr:cNvPr id="71" name="TekstSylinder 27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65AD5D9F-D9BC-47DC-A809-069238F13EEF}"/>
            </a:ext>
          </a:extLst>
        </xdr:cNvPr>
        <xdr:cNvSpPr txBox="1"/>
      </xdr:nvSpPr>
      <xdr:spPr>
        <a:xfrm>
          <a:off x="5295900" y="0"/>
          <a:ext cx="1685925" cy="8191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nb-NO" sz="1800" b="0" i="0" u="none" baseline="0">
              <a:solidFill>
                <a:srgbClr val="B6E3FF"/>
              </a:solidFill>
              <a:latin typeface="Source Sans Pro"/>
              <a:ea typeface="Source Sans Pro"/>
            </a:rPr>
            <a:t>Inköp och effekt</a:t>
          </a:r>
          <a:endParaRPr lang="nb-NO" sz="1800" b="0">
            <a:solidFill>
              <a:schemeClr val="accent6">
                <a:lumMod val="20000"/>
                <a:lumOff val="80000"/>
              </a:schemeClr>
            </a:solidFill>
          </a:endParaRPr>
        </a:p>
      </xdr:txBody>
    </xdr:sp>
    <xdr:clientData/>
  </xdr:twoCellAnchor>
  <xdr:twoCellAnchor>
    <xdr:from>
      <xdr:col>2</xdr:col>
      <xdr:colOff>96388</xdr:colOff>
      <xdr:row>0</xdr:row>
      <xdr:rowOff>0</xdr:rowOff>
    </xdr:from>
    <xdr:to>
      <xdr:col>2</xdr:col>
      <xdr:colOff>2907055</xdr:colOff>
      <xdr:row>0</xdr:row>
      <xdr:rowOff>815975</xdr:rowOff>
    </xdr:to>
    <xdr:sp macro="" textlink="">
      <xdr:nvSpPr>
        <xdr:cNvPr id="72" name="TekstSylinder 27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F03D21AD-6E74-431F-9EE2-45AFCDE39DC0}"/>
            </a:ext>
          </a:extLst>
        </xdr:cNvPr>
        <xdr:cNvSpPr txBox="1"/>
      </xdr:nvSpPr>
      <xdr:spPr>
        <a:xfrm>
          <a:off x="6581775" y="0"/>
          <a:ext cx="2638425" cy="8191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nb-NO" sz="1800" b="0" i="0" u="none" baseline="0">
              <a:solidFill>
                <a:srgbClr val="F2F2F2"/>
              </a:solidFill>
              <a:latin typeface="Source Sans Pro"/>
              <a:ea typeface="Source Sans Pro"/>
            </a:rPr>
            <a:t>Dataunderlag</a:t>
          </a:r>
        </a:p>
      </xdr:txBody>
    </xdr:sp>
    <xdr:clientData/>
  </xdr:twoCellAnchor>
  <xdr:twoCellAnchor editAs="oneCell">
    <xdr:from>
      <xdr:col>0</xdr:col>
      <xdr:colOff>432054</xdr:colOff>
      <xdr:row>0</xdr:row>
      <xdr:rowOff>240962</xdr:rowOff>
    </xdr:from>
    <xdr:to>
      <xdr:col>0</xdr:col>
      <xdr:colOff>860244</xdr:colOff>
      <xdr:row>0</xdr:row>
      <xdr:rowOff>632421</xdr:rowOff>
    </xdr:to>
    <xdr:pic>
      <xdr:nvPicPr>
        <xdr:cNvPr id="73" name="Grafikk 72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B983B845-218E-4D2E-BE20-7D08CC07D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96DAC541-7B7A-43D3-8B79-37D633B846F1}">
              <asvg:svgBlip xmlns:asvg="http://schemas.microsoft.com/office/drawing/2016/SVG/main" r:embed="rId34"/>
            </a:ext>
          </a:extLst>
        </a:blip>
        <a:stretch>
          <a:fillRect/>
        </a:stretch>
      </xdr:blipFill>
      <xdr:spPr>
        <a:xfrm>
          <a:off x="428625" y="238125"/>
          <a:ext cx="428625" cy="390525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141</xdr:row>
      <xdr:rowOff>170816</xdr:rowOff>
    </xdr:from>
    <xdr:to>
      <xdr:col>1</xdr:col>
      <xdr:colOff>4615816</xdr:colOff>
      <xdr:row>152</xdr:row>
      <xdr:rowOff>43815</xdr:rowOff>
    </xdr:to>
    <xdr:sp macro="" textlink="$B$126">
      <xdr:nvSpPr>
        <xdr:cNvPr id="54" name="TextBox 26">
          <a:extLst>
            <a:ext uri="{FF2B5EF4-FFF2-40B4-BE49-F238E27FC236}">
              <a16:creationId xmlns:a16="http://schemas.microsoft.com/office/drawing/2014/main" id="{67D71A69-4F5D-459A-8B0B-FC713DA4B4E0}"/>
            </a:ext>
          </a:extLst>
        </xdr:cNvPr>
        <xdr:cNvSpPr txBox="1"/>
      </xdr:nvSpPr>
      <xdr:spPr>
        <a:xfrm>
          <a:off x="1581150" y="45205650"/>
          <a:ext cx="4048125" cy="1971675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fld id="{21298686-86B2-4B5F-8123-6DCD1A8CCE82}" type="TxLink">
            <a:rPr lang="en-US" sz="4000" b="1" i="0" u="none" kern="1200" baseline="0">
              <a:solidFill>
                <a:srgbClr val="FFFFFF"/>
              </a:solidFill>
              <a:latin typeface="Source Serif 4"/>
              <a:ea typeface="Source Serif 4"/>
            </a:rPr>
            <a:pPr algn="l"/>
            <a:t>Avtryck, totalt [kg CO2-ekv]</a:t>
          </a:fld>
          <a:endParaRPr lang="nb-NO" sz="4000" kern="1200">
            <a:solidFill>
              <a:schemeClr val="bg1"/>
            </a:solidFill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273558</xdr:colOff>
      <xdr:row>74</xdr:row>
      <xdr:rowOff>177799</xdr:rowOff>
    </xdr:from>
    <xdr:to>
      <xdr:col>1</xdr:col>
      <xdr:colOff>625348</xdr:colOff>
      <xdr:row>76</xdr:row>
      <xdr:rowOff>152399</xdr:rowOff>
    </xdr:to>
    <xdr:pic>
      <xdr:nvPicPr>
        <xdr:cNvPr id="44" name="Grafikk 582">
          <a:extLst>
            <a:ext uri="{FF2B5EF4-FFF2-40B4-BE49-F238E27FC236}">
              <a16:creationId xmlns:a16="http://schemas.microsoft.com/office/drawing/2014/main" id="{6AA38A13-0803-1C4F-AFDE-ACEA5F333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285875" y="26755725"/>
          <a:ext cx="352425" cy="352425"/>
        </a:xfrm>
        <a:prstGeom prst="rect">
          <a:avLst/>
        </a:prstGeom>
      </xdr:spPr>
    </xdr:pic>
    <xdr:clientData/>
  </xdr:twoCellAnchor>
  <xdr:twoCellAnchor editAs="oneCell">
    <xdr:from>
      <xdr:col>8</xdr:col>
      <xdr:colOff>226059</xdr:colOff>
      <xdr:row>68</xdr:row>
      <xdr:rowOff>77470</xdr:rowOff>
    </xdr:from>
    <xdr:to>
      <xdr:col>14</xdr:col>
      <xdr:colOff>511809</xdr:colOff>
      <xdr:row>72</xdr:row>
      <xdr:rowOff>38100</xdr:rowOff>
    </xdr:to>
    <xdr:pic>
      <xdr:nvPicPr>
        <xdr:cNvPr id="45" name="Grafikk 583">
          <a:extLst>
            <a:ext uri="{FF2B5EF4-FFF2-40B4-BE49-F238E27FC236}">
              <a16:creationId xmlns:a16="http://schemas.microsoft.com/office/drawing/2014/main" id="{54BEEB7D-64D3-8347-9D15-FC826F07C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6849725" y="25517475"/>
          <a:ext cx="4686300" cy="714375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68</xdr:row>
      <xdr:rowOff>0</xdr:rowOff>
    </xdr:from>
    <xdr:to>
      <xdr:col>5</xdr:col>
      <xdr:colOff>381000</xdr:colOff>
      <xdr:row>71</xdr:row>
      <xdr:rowOff>45492</xdr:rowOff>
    </xdr:to>
    <xdr:sp macro="" textlink="">
      <xdr:nvSpPr>
        <xdr:cNvPr id="46" name="TekstSylinder 45">
          <a:extLst>
            <a:ext uri="{FF2B5EF4-FFF2-40B4-BE49-F238E27FC236}">
              <a16:creationId xmlns:a16="http://schemas.microsoft.com/office/drawing/2014/main" id="{D35FED6B-C259-1048-95B7-7C443AC996FE}"/>
            </a:ext>
          </a:extLst>
        </xdr:cNvPr>
        <xdr:cNvSpPr txBox="1"/>
      </xdr:nvSpPr>
      <xdr:spPr>
        <a:xfrm>
          <a:off x="1162050" y="25441275"/>
          <a:ext cx="9934575" cy="60960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3200" b="1" i="0" u="none" baseline="0">
              <a:solidFill>
                <a:srgbClr val="00446D"/>
              </a:solidFill>
              <a:latin typeface="Source Sans Pro"/>
              <a:ea typeface="Source Sans Pro"/>
            </a:rPr>
            <a:t>Behöver du hjälp?</a:t>
          </a:r>
          <a:endParaRPr lang="nb-NO" sz="3200" b="1" u="none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1</xdr:col>
      <xdr:colOff>168910</xdr:colOff>
      <xdr:row>71</xdr:row>
      <xdr:rowOff>59690</xdr:rowOff>
    </xdr:from>
    <xdr:to>
      <xdr:col>4</xdr:col>
      <xdr:colOff>1714500</xdr:colOff>
      <xdr:row>74</xdr:row>
      <xdr:rowOff>105182</xdr:rowOff>
    </xdr:to>
    <xdr:sp macro="" textlink="">
      <xdr:nvSpPr>
        <xdr:cNvPr id="47" name="TekstSylinder 46">
          <a:extLst>
            <a:ext uri="{FF2B5EF4-FFF2-40B4-BE49-F238E27FC236}">
              <a16:creationId xmlns:a16="http://schemas.microsoft.com/office/drawing/2014/main" id="{E1AFA4B2-C17E-EF4E-AE2B-3735D33A69E3}"/>
            </a:ext>
          </a:extLst>
        </xdr:cNvPr>
        <xdr:cNvSpPr txBox="1"/>
      </xdr:nvSpPr>
      <xdr:spPr>
        <a:xfrm>
          <a:off x="1181100" y="26060400"/>
          <a:ext cx="8429625" cy="61912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000" b="0" i="0" u="none" baseline="0">
              <a:solidFill>
                <a:srgbClr val="00446D"/>
              </a:solidFill>
              <a:latin typeface="Source Sans Pro"/>
              <a:ea typeface="Source Sans Pro"/>
            </a:rPr>
            <a:t>Skicka e-post eller ring DFØ </a:t>
          </a:r>
          <a:endParaRPr lang="nb-NO" sz="2000" b="0" u="none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1</xdr:col>
      <xdr:colOff>733778</xdr:colOff>
      <xdr:row>74</xdr:row>
      <xdr:rowOff>156635</xdr:rowOff>
    </xdr:from>
    <xdr:to>
      <xdr:col>5</xdr:col>
      <xdr:colOff>2521656</xdr:colOff>
      <xdr:row>77</xdr:row>
      <xdr:rowOff>67734</xdr:rowOff>
    </xdr:to>
    <xdr:sp macro="" textlink="">
      <xdr:nvSpPr>
        <xdr:cNvPr id="171" name="TekstSylinder 14">
          <a:extLst>
            <a:ext uri="{FF2B5EF4-FFF2-40B4-BE49-F238E27FC236}">
              <a16:creationId xmlns:a16="http://schemas.microsoft.com/office/drawing/2014/main" id="{CB078473-ABEF-1C47-90D9-ECD85BEC794A}"/>
            </a:ext>
          </a:extLst>
        </xdr:cNvPr>
        <xdr:cNvSpPr txBox="1"/>
      </xdr:nvSpPr>
      <xdr:spPr>
        <a:xfrm>
          <a:off x="1743075" y="26727150"/>
          <a:ext cx="11496675" cy="48577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000" b="0" i="0" u="sng" baseline="0">
              <a:solidFill>
                <a:srgbClr val="00446D"/>
              </a:solidFill>
              <a:latin typeface="Source Sans Pro"/>
              <a:ea typeface="Source Sans Pro"/>
            </a:rPr>
            <a:t>404 34 830</a:t>
          </a:r>
        </a:p>
      </xdr:txBody>
    </xdr:sp>
    <xdr:clientData/>
  </xdr:twoCellAnchor>
  <xdr:twoCellAnchor editAs="oneCell">
    <xdr:from>
      <xdr:col>1</xdr:col>
      <xdr:colOff>273050</xdr:colOff>
      <xdr:row>77</xdr:row>
      <xdr:rowOff>147542</xdr:rowOff>
    </xdr:from>
    <xdr:to>
      <xdr:col>1</xdr:col>
      <xdr:colOff>625856</xdr:colOff>
      <xdr:row>79</xdr:row>
      <xdr:rowOff>1680</xdr:rowOff>
    </xdr:to>
    <xdr:pic>
      <xdr:nvPicPr>
        <xdr:cNvPr id="49" name="Grafikk 15">
          <a:extLst>
            <a:ext uri="{FF2B5EF4-FFF2-40B4-BE49-F238E27FC236}">
              <a16:creationId xmlns:a16="http://schemas.microsoft.com/office/drawing/2014/main" id="{2ECB1688-8689-924B-9A97-5602B3ECF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285875" y="27289125"/>
          <a:ext cx="352425" cy="238125"/>
        </a:xfrm>
        <a:prstGeom prst="rect">
          <a:avLst/>
        </a:prstGeom>
      </xdr:spPr>
    </xdr:pic>
    <xdr:clientData/>
  </xdr:twoCellAnchor>
  <xdr:twoCellAnchor>
    <xdr:from>
      <xdr:col>1</xdr:col>
      <xdr:colOff>733778</xdr:colOff>
      <xdr:row>77</xdr:row>
      <xdr:rowOff>61385</xdr:rowOff>
    </xdr:from>
    <xdr:to>
      <xdr:col>5</xdr:col>
      <xdr:colOff>2521656</xdr:colOff>
      <xdr:row>79</xdr:row>
      <xdr:rowOff>162984</xdr:rowOff>
    </xdr:to>
    <xdr:sp macro="" textlink="">
      <xdr:nvSpPr>
        <xdr:cNvPr id="170" name="TekstSylinder 1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57E82C4F-0C8B-FA4A-877A-03271FFEA00D}"/>
            </a:ext>
          </a:extLst>
        </xdr:cNvPr>
        <xdr:cNvSpPr txBox="1"/>
      </xdr:nvSpPr>
      <xdr:spPr>
        <a:xfrm>
          <a:off x="1743075" y="27203400"/>
          <a:ext cx="11496675" cy="48577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000" b="0" i="0" u="sng" baseline="0">
              <a:solidFill>
                <a:srgbClr val="00446D"/>
              </a:solidFill>
              <a:latin typeface="Source Sans Pro"/>
              <a:ea typeface="Source Sans Pro"/>
            </a:rPr>
            <a:t>Kontaktformulär</a:t>
          </a:r>
        </a:p>
      </xdr:txBody>
    </xdr:sp>
    <xdr:clientData/>
  </xdr:twoCellAnchor>
  <xdr:twoCellAnchor editAs="oneCell">
    <xdr:from>
      <xdr:col>7</xdr:col>
      <xdr:colOff>729942</xdr:colOff>
      <xdr:row>19</xdr:row>
      <xdr:rowOff>265154</xdr:rowOff>
    </xdr:from>
    <xdr:to>
      <xdr:col>11</xdr:col>
      <xdr:colOff>589607</xdr:colOff>
      <xdr:row>29</xdr:row>
      <xdr:rowOff>172444</xdr:rowOff>
    </xdr:to>
    <xdr:pic>
      <xdr:nvPicPr>
        <xdr:cNvPr id="76" name="Grafikk 55">
          <a:extLst>
            <a:ext uri="{FF2B5EF4-FFF2-40B4-BE49-F238E27FC236}">
              <a16:creationId xmlns:a16="http://schemas.microsoft.com/office/drawing/2014/main" id="{A43E5ABD-6D0A-DC44-8D26-5D5D8B0EC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9"/>
            </a:ext>
          </a:extLst>
        </a:blip>
        <a:stretch>
          <a:fillRect/>
        </a:stretch>
      </xdr:blipFill>
      <xdr:spPr>
        <a:xfrm>
          <a:off x="16621125" y="9563100"/>
          <a:ext cx="2800350" cy="3667125"/>
        </a:xfrm>
        <a:prstGeom prst="rect">
          <a:avLst/>
        </a:prstGeom>
      </xdr:spPr>
    </xdr:pic>
    <xdr:clientData/>
  </xdr:twoCellAnchor>
  <xdr:twoCellAnchor>
    <xdr:from>
      <xdr:col>4</xdr:col>
      <xdr:colOff>2807920</xdr:colOff>
      <xdr:row>16</xdr:row>
      <xdr:rowOff>19050</xdr:rowOff>
    </xdr:from>
    <xdr:to>
      <xdr:col>13</xdr:col>
      <xdr:colOff>323850</xdr:colOff>
      <xdr:row>17</xdr:row>
      <xdr:rowOff>171450</xdr:rowOff>
    </xdr:to>
    <xdr:grpSp>
      <xdr:nvGrpSpPr>
        <xdr:cNvPr id="662" name="Gruppe 28">
          <a:extLst>
            <a:ext uri="{FF2B5EF4-FFF2-40B4-BE49-F238E27FC236}">
              <a16:creationId xmlns:a16="http://schemas.microsoft.com/office/drawing/2014/main" id="{6F03CDCB-B1B4-904F-BAE8-13207C0DC7B4}"/>
            </a:ext>
          </a:extLst>
        </xdr:cNvPr>
        <xdr:cNvGrpSpPr>
          <a:grpSpLocks/>
        </xdr:cNvGrpSpPr>
      </xdr:nvGrpSpPr>
      <xdr:grpSpPr>
        <a:xfrm>
          <a:off x="10980370" y="5219700"/>
          <a:ext cx="9907955" cy="3095625"/>
          <a:chOff x="1182955" y="12788161"/>
          <a:chExt cx="6958662" cy="2385069"/>
        </a:xfrm>
      </xdr:grpSpPr>
      <xdr:sp macro="" textlink="" fLocksText="0">
        <xdr:nvSpPr>
          <xdr:cNvPr id="663" name="Avrundet rektangel 40">
            <a:extLst>
              <a:ext uri="{FF2B5EF4-FFF2-40B4-BE49-F238E27FC236}">
                <a16:creationId xmlns:a16="http://schemas.microsoft.com/office/drawing/2014/main" id="{6F26AB2E-19C1-2F9E-F1A4-5FFEBF12C8FF}"/>
              </a:ext>
            </a:extLst>
          </xdr:cNvPr>
          <xdr:cNvSpPr/>
        </xdr:nvSpPr>
        <xdr:spPr>
          <a:xfrm>
            <a:off x="1182955" y="12788161"/>
            <a:ext cx="6958662" cy="2385069"/>
          </a:xfrm>
          <a:prstGeom prst="roundRect">
            <a:avLst>
              <a:gd name="adj" fmla="val 10447"/>
            </a:avLst>
          </a:prstGeom>
          <a:solidFill>
            <a:schemeClr val="accent2">
              <a:alpha val="15000"/>
            </a:schemeClr>
          </a:solidFill>
          <a:ln>
            <a:solidFill>
              <a:schemeClr val="bg2">
                <a:lumMod val="75000"/>
                <a:alpha val="11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365760" tIns="731520" rIns="0" bIns="91440" numCol="1" rtlCol="0" fromWordArt="0" anchor="t" anchorCtr="0">
            <a:prstTxWarp prst="textNoShape">
              <a:avLst/>
            </a:prstTxWarp>
            <a:noAutofit/>
          </a:bodyPr>
          <a:lstStyle/>
          <a:p>
            <a:pPr rtl="0" fontAlgn="base"/>
            <a:r>
              <a:rPr lang="nb-NO" sz="2000" b="1" i="0" u="none" baseline="0">
                <a:solidFill>
                  <a:srgbClr val="002E49"/>
                </a:solidFill>
                <a:effectLst/>
                <a:latin typeface="Source Sans Pro"/>
                <a:ea typeface="Source Sans Pro"/>
              </a:rPr>
              <a:t>Vill du ha mer information om verktyget och det dataunderlag det är baserat på? </a:t>
            </a:r>
            <a:r>
              <a:rPr lang="nb-NO" sz="2000" b="0" i="0" u="none" baseline="0">
                <a:solidFill>
                  <a:srgbClr val="002E49"/>
                </a:solidFill>
                <a:effectLst/>
                <a:latin typeface="Source Sans Pro"/>
                <a:ea typeface="Source Sans Pro"/>
              </a:rPr>
              <a:t>Fullständigt dataunderlag kan laddas ner från DFØ:s sidor.</a:t>
            </a:r>
            <a:r>
              <a:rPr lang="nb-NO" sz="2000" b="1" i="0" u="non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 </a:t>
            </a:r>
          </a:p>
          <a:p>
            <a:pPr>
              <a:defRPr lang="nb-NO" sz="2000" b="1" i="0" u="non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/>
          </a:p>
        </xdr:txBody>
      </xdr:sp>
      <xdr:pic>
        <xdr:nvPicPr>
          <xdr:cNvPr id="664" name="Grafikk 303">
            <a:extLst>
              <a:ext uri="{FF2B5EF4-FFF2-40B4-BE49-F238E27FC236}">
                <a16:creationId xmlns:a16="http://schemas.microsoft.com/office/drawing/2014/main" id="{712631B7-2C35-E705-F99C-915B4651521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>
            <a:extLst>
              <a:ext uri="{96DAC541-7B7A-43D3-8B79-37D633B846F1}">
                <asvg:svgBlip xmlns:asvg="http://schemas.microsoft.com/office/drawing/2016/SVG/main" r:embed="rId11"/>
              </a:ext>
            </a:extLst>
          </a:blip>
          <a:stretch>
            <a:fillRect/>
          </a:stretch>
        </xdr:blipFill>
        <xdr:spPr>
          <a:xfrm>
            <a:off x="1472636" y="13063752"/>
            <a:ext cx="274797" cy="277972"/>
          </a:xfrm>
          <a:prstGeom prst="rect">
            <a:avLst/>
          </a:prstGeom>
        </xdr:spPr>
      </xdr:pic>
      <xdr:grpSp>
        <xdr:nvGrpSpPr>
          <xdr:cNvPr id="665" name="Gruppe 579">
            <a:extLst>
              <a:ext uri="{FF2B5EF4-FFF2-40B4-BE49-F238E27FC236}">
                <a16:creationId xmlns:a16="http://schemas.microsoft.com/office/drawing/2014/main" id="{F92DE762-7693-05A2-0CE5-0C8BA0C34A73}"/>
              </a:ext>
            </a:extLst>
          </xdr:cNvPr>
          <xdr:cNvGrpSpPr>
            <a:grpSpLocks/>
          </xdr:cNvGrpSpPr>
        </xdr:nvGrpSpPr>
        <xdr:grpSpPr>
          <a:xfrm>
            <a:off x="5275199" y="14366433"/>
            <a:ext cx="2651461" cy="416307"/>
            <a:chOff x="5201553" y="13127444"/>
            <a:chExt cx="2624774" cy="402894"/>
          </a:xfrm>
        </xdr:grpSpPr>
        <xdr:sp macro="" textlink="">
          <xdr:nvSpPr>
            <xdr:cNvPr id="666" name="Avrundet rektangel 40">
              <a:hlinkClick xmlns:r="http://schemas.openxmlformats.org/officeDocument/2006/relationships" r:id="rId12"/>
              <a:extLst>
                <a:ext uri="{FF2B5EF4-FFF2-40B4-BE49-F238E27FC236}">
                  <a16:creationId xmlns:a16="http://schemas.microsoft.com/office/drawing/2014/main" id="{3606B6EB-EC7E-A25B-AFC2-DE26B2F796EC}"/>
                </a:ext>
              </a:extLst>
            </xdr:cNvPr>
            <xdr:cNvSpPr/>
          </xdr:nvSpPr>
          <xdr:spPr>
            <a:xfrm>
              <a:off x="5201553" y="13127444"/>
              <a:ext cx="2624774" cy="402894"/>
            </a:xfrm>
            <a:prstGeom prst="roundRect">
              <a:avLst>
                <a:gd name="adj" fmla="val 46506"/>
              </a:avLst>
            </a:prstGeom>
            <a:solidFill>
              <a:schemeClr val="bg1">
                <a:alpha val="96000"/>
              </a:schemeClr>
            </a:solidFill>
            <a:ln>
              <a:solidFill>
                <a:schemeClr val="tx1">
                  <a:alpha val="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bg1"/>
            </a:fontRef>
          </xdr:style>
          <xdr:txBody>
            <a:bodyPr vertOverflow="overflow" horzOverflow="overflow" vert="horz" wrap="square" lIns="274320" tIns="36000" rIns="91440" bIns="182880" numCol="1" rtlCol="0" fromWordArt="0" anchor="t" anchorCtr="0">
              <a:prstTxWarp prst="textNoShape">
                <a:avLst/>
              </a:prstTxWarp>
              <a:noAutofit/>
            </a:bodyPr>
            <a:lstStyle/>
            <a:p>
              <a:pPr rtl="0" fontAlgn="base"/>
              <a:r>
                <a:rPr lang="nb-NO" sz="2000" b="0" i="0" u="none" baseline="0">
                  <a:solidFill>
                    <a:srgbClr val="002E49"/>
                  </a:solidFill>
                  <a:effectLst/>
                  <a:latin typeface="Source Sans Pro"/>
                  <a:ea typeface="Source Sans Pro"/>
                </a:rPr>
                <a:t>Handledning (DFØ:s sidor)</a:t>
              </a:r>
            </a:p>
          </xdr:txBody>
        </xdr:sp>
        <xdr:pic>
          <xdr:nvPicPr>
            <xdr:cNvPr id="667" name="Grafikk 25">
              <a:extLst>
                <a:ext uri="{FF2B5EF4-FFF2-40B4-BE49-F238E27FC236}">
                  <a16:creationId xmlns:a16="http://schemas.microsoft.com/office/drawing/2014/main" id="{51A84EBE-B654-CA3C-2B13-26CA4934E55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3">
              <a:extLst>
                <a:ext uri="{96DAC541-7B7A-43D3-8B79-37D633B846F1}">
                  <asvg:svgBlip xmlns:asvg="http://schemas.microsoft.com/office/drawing/2016/SVG/main" r:embed="rId14"/>
                </a:ext>
              </a:extLst>
            </a:blip>
            <a:stretch>
              <a:fillRect/>
            </a:stretch>
          </xdr:blipFill>
          <xdr:spPr>
            <a:xfrm>
              <a:off x="7477106" y="13192181"/>
              <a:ext cx="160226" cy="268985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29</xdr:col>
      <xdr:colOff>225017</xdr:colOff>
      <xdr:row>17</xdr:row>
      <xdr:rowOff>0</xdr:rowOff>
    </xdr:from>
    <xdr:to>
      <xdr:col>29</xdr:col>
      <xdr:colOff>454159</xdr:colOff>
      <xdr:row>18</xdr:row>
      <xdr:rowOff>30648</xdr:rowOff>
    </xdr:to>
    <xdr:pic>
      <xdr:nvPicPr>
        <xdr:cNvPr id="24" name="Grafikk 25">
          <a:extLst>
            <a:ext uri="{FF2B5EF4-FFF2-40B4-BE49-F238E27FC236}">
              <a16:creationId xmlns:a16="http://schemas.microsoft.com/office/drawing/2014/main" id="{4FCB8B04-71D4-924F-96BC-CDE203284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96DAC541-7B7A-43D3-8B79-37D633B846F1}">
              <asvg:svgBlip xmlns:asvg="http://schemas.microsoft.com/office/drawing/2016/SVG/main" r:embed="rId16"/>
            </a:ext>
          </a:extLst>
        </a:blip>
        <a:stretch>
          <a:fillRect/>
        </a:stretch>
      </xdr:blipFill>
      <xdr:spPr>
        <a:xfrm>
          <a:off x="32251650" y="8248650"/>
          <a:ext cx="228600" cy="409575"/>
        </a:xfrm>
        <a:prstGeom prst="rect">
          <a:avLst/>
        </a:prstGeom>
      </xdr:spPr>
    </xdr:pic>
    <xdr:clientData/>
  </xdr:twoCellAnchor>
  <xdr:twoCellAnchor>
    <xdr:from>
      <xdr:col>1</xdr:col>
      <xdr:colOff>105635</xdr:colOff>
      <xdr:row>2</xdr:row>
      <xdr:rowOff>40217</xdr:rowOff>
    </xdr:from>
    <xdr:to>
      <xdr:col>4</xdr:col>
      <xdr:colOff>2987040</xdr:colOff>
      <xdr:row>9</xdr:row>
      <xdr:rowOff>0</xdr:rowOff>
    </xdr:to>
    <xdr:sp macro="" textlink="">
      <xdr:nvSpPr>
        <xdr:cNvPr id="98" name="TekstSylinder 30">
          <a:extLst>
            <a:ext uri="{FF2B5EF4-FFF2-40B4-BE49-F238E27FC236}">
              <a16:creationId xmlns:a16="http://schemas.microsoft.com/office/drawing/2014/main" id="{F2E32D7A-F6AB-1042-B25E-3AD75253CA8C}"/>
            </a:ext>
          </a:extLst>
        </xdr:cNvPr>
        <xdr:cNvSpPr txBox="1">
          <a:spLocks noChangeAspect="1"/>
        </xdr:cNvSpPr>
      </xdr:nvSpPr>
      <xdr:spPr>
        <a:xfrm>
          <a:off x="1114425" y="1552575"/>
          <a:ext cx="9601200" cy="129540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4800" b="1" i="0" u="none" baseline="0">
              <a:solidFill>
                <a:srgbClr val="00446D"/>
              </a:solidFill>
              <a:latin typeface="Source Sans Pro"/>
              <a:ea typeface="Source Sans Pro"/>
            </a:rPr>
            <a:t>Dataunderlag</a:t>
          </a:r>
        </a:p>
      </xdr:txBody>
    </xdr:sp>
    <xdr:clientData/>
  </xdr:twoCellAnchor>
  <xdr:twoCellAnchor>
    <xdr:from>
      <xdr:col>1</xdr:col>
      <xdr:colOff>222250</xdr:colOff>
      <xdr:row>6</xdr:row>
      <xdr:rowOff>155575</xdr:rowOff>
    </xdr:from>
    <xdr:to>
      <xdr:col>16</xdr:col>
      <xdr:colOff>158750</xdr:colOff>
      <xdr:row>10</xdr:row>
      <xdr:rowOff>123825</xdr:rowOff>
    </xdr:to>
    <xdr:sp macro="" textlink="">
      <xdr:nvSpPr>
        <xdr:cNvPr id="100" name="TekstSylinder 2">
          <a:extLst>
            <a:ext uri="{FF2B5EF4-FFF2-40B4-BE49-F238E27FC236}">
              <a16:creationId xmlns:a16="http://schemas.microsoft.com/office/drawing/2014/main" id="{E7B592FB-276B-214F-A25E-8D3A68F4D13D}"/>
            </a:ext>
          </a:extLst>
        </xdr:cNvPr>
        <xdr:cNvSpPr txBox="1"/>
      </xdr:nvSpPr>
      <xdr:spPr>
        <a:xfrm>
          <a:off x="1228725" y="2428875"/>
          <a:ext cx="21412200" cy="73342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endParaRPr lang="nb-NO" sz="2400" b="1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1</xdr:col>
      <xdr:colOff>105635</xdr:colOff>
      <xdr:row>7</xdr:row>
      <xdr:rowOff>42774</xdr:rowOff>
    </xdr:from>
    <xdr:to>
      <xdr:col>4</xdr:col>
      <xdr:colOff>1394460</xdr:colOff>
      <xdr:row>12</xdr:row>
      <xdr:rowOff>100718</xdr:rowOff>
    </xdr:to>
    <xdr:sp macro="" textlink="">
      <xdr:nvSpPr>
        <xdr:cNvPr id="4" name="TekstSylinder 3">
          <a:extLst>
            <a:ext uri="{FF2B5EF4-FFF2-40B4-BE49-F238E27FC236}">
              <a16:creationId xmlns:a16="http://schemas.microsoft.com/office/drawing/2014/main" id="{7087F826-BC93-8C42-95FA-74C891AB9709}"/>
            </a:ext>
          </a:extLst>
        </xdr:cNvPr>
        <xdr:cNvSpPr txBox="1">
          <a:spLocks noChangeAspect="1"/>
        </xdr:cNvSpPr>
      </xdr:nvSpPr>
      <xdr:spPr>
        <a:xfrm>
          <a:off x="1114425" y="2505075"/>
          <a:ext cx="8172450" cy="1009650"/>
        </a:xfrm>
        <a:prstGeom prst="rect">
          <a:avLst/>
        </a:prstGeom>
        <a:solidFill>
          <a:schemeClr val="accent2">
            <a:lumMod val="50000"/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000" b="0" i="0" u="none" baseline="0">
              <a:solidFill>
                <a:srgbClr val="005B91"/>
              </a:solidFill>
              <a:effectLst/>
              <a:latin typeface="Source Sans Pro"/>
              <a:ea typeface="Source Sans Pro"/>
            </a:rPr>
            <a:t>Här hittar du information om det dataunderlag som används i verktyget. </a:t>
          </a:r>
          <a:endParaRPr lang="nb-NO" sz="2000">
            <a:solidFill>
              <a:schemeClr val="accent6"/>
            </a:solidFill>
            <a:effectLst/>
          </a:endParaRPr>
        </a:p>
      </xdr:txBody>
    </xdr:sp>
    <xdr:clientData/>
  </xdr:twoCellAnchor>
  <xdr:twoCellAnchor>
    <xdr:from>
      <xdr:col>1</xdr:col>
      <xdr:colOff>105635</xdr:colOff>
      <xdr:row>14</xdr:row>
      <xdr:rowOff>532511</xdr:rowOff>
    </xdr:from>
    <xdr:to>
      <xdr:col>4</xdr:col>
      <xdr:colOff>2903220</xdr:colOff>
      <xdr:row>16</xdr:row>
      <xdr:rowOff>202152</xdr:rowOff>
    </xdr:to>
    <xdr:sp macro="" textlink="" fLocksText="0">
      <xdr:nvSpPr>
        <xdr:cNvPr id="27" name="TekstSylinder 11">
          <a:extLst>
            <a:ext uri="{FF2B5EF4-FFF2-40B4-BE49-F238E27FC236}">
              <a16:creationId xmlns:a16="http://schemas.microsoft.com/office/drawing/2014/main" id="{4550DAB8-E31C-8B48-A305-5AA2DFBD0D7B}"/>
            </a:ext>
          </a:extLst>
        </xdr:cNvPr>
        <xdr:cNvSpPr txBox="1"/>
      </xdr:nvSpPr>
      <xdr:spPr>
        <a:xfrm>
          <a:off x="1114425" y="4495800"/>
          <a:ext cx="9601200" cy="100965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3200" b="1" i="0" u="none" baseline="0">
              <a:solidFill>
                <a:srgbClr val="005B91"/>
              </a:solidFill>
              <a:latin typeface="Source Sans Pro"/>
              <a:ea typeface="Source Sans Pro"/>
            </a:rPr>
            <a:t>Här hittar du en sammanfattning av dataunderlaget </a:t>
          </a:r>
        </a:p>
      </xdr:txBody>
    </xdr:sp>
    <xdr:clientData/>
  </xdr:twoCellAnchor>
  <xdr:twoCellAnchor>
    <xdr:from>
      <xdr:col>1</xdr:col>
      <xdr:colOff>0</xdr:colOff>
      <xdr:row>16</xdr:row>
      <xdr:rowOff>0</xdr:rowOff>
    </xdr:from>
    <xdr:to>
      <xdr:col>4</xdr:col>
      <xdr:colOff>2232659</xdr:colOff>
      <xdr:row>17</xdr:row>
      <xdr:rowOff>248280</xdr:rowOff>
    </xdr:to>
    <xdr:sp macro="" textlink="" fLocksText="0">
      <xdr:nvSpPr>
        <xdr:cNvPr id="7" name="Avrundet rektangel 67">
          <a:extLst>
            <a:ext uri="{FF2B5EF4-FFF2-40B4-BE49-F238E27FC236}">
              <a16:creationId xmlns:a16="http://schemas.microsoft.com/office/drawing/2014/main" id="{427DC79B-4BDC-426A-BEE8-27E380D99EBC}"/>
            </a:ext>
          </a:extLst>
        </xdr:cNvPr>
        <xdr:cNvSpPr/>
      </xdr:nvSpPr>
      <xdr:spPr>
        <a:xfrm>
          <a:off x="1009650" y="5305425"/>
          <a:ext cx="9115425" cy="3190875"/>
        </a:xfrm>
        <a:prstGeom prst="roundRect">
          <a:avLst>
            <a:gd name="adj" fmla="val 10169"/>
          </a:avLst>
        </a:prstGeom>
        <a:solidFill>
          <a:schemeClr val="bg2">
            <a:alpha val="37356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252000" tIns="72000" rIns="288000" bIns="45720" numCol="1" rtlCol="0" fromWordArt="0" anchor="t" anchorCtr="0">
          <a:prstTxWarp prst="textNoShape">
            <a:avLst/>
          </a:prstTxWarp>
          <a:noAutofit/>
        </a:bodyPr>
        <a:lstStyle/>
        <a:p>
          <a:pPr rtl="0" fontAlgn="base"/>
          <a:endParaRPr lang="nb-NO" sz="2000" b="0" i="0" u="none" baseline="0">
            <a:solidFill>
              <a:srgbClr val="002E49"/>
            </a:solidFill>
            <a:effectLst/>
            <a:latin typeface="Source Sans Pro"/>
            <a:ea typeface="Source Sans Pro"/>
          </a:endParaRPr>
        </a:p>
        <a:p>
          <a:pPr>
            <a:defRPr lang="nb-NO" sz="2000" b="1" i="0" u="none" baseline="0">
              <a:solidFill>
                <a:srgbClr val="012A4C"/>
              </a:solidFill>
              <a:effectLst/>
              <a:latin typeface="Source Sans Pro"/>
              <a:ea typeface="Source Sans Pro"/>
            </a:defRPr>
          </a:pPr>
          <a:r>
            <a:rPr lang="nb-NO" sz="2000" b="1" i="0" u="none" baseline="0">
              <a:solidFill>
                <a:srgbClr val="002E49"/>
              </a:solidFill>
              <a:effectLst/>
              <a:latin typeface="Source Sans Pro"/>
              <a:ea typeface="Source Sans Pro"/>
            </a:rPr>
            <a:t>Klimatavtryck, livslängder och priser för nya möbler visas i tabellen nedan. </a:t>
          </a:r>
        </a:p>
        <a:p>
          <a:pPr>
            <a:defRPr lang="nb-NO" sz="2000" b="1" i="0" u="none" baseline="0">
              <a:solidFill>
                <a:srgbClr val="012A4C"/>
              </a:solidFill>
              <a:effectLst/>
              <a:latin typeface="Source Sans Pro"/>
              <a:ea typeface="Source Sans Pro"/>
            </a:defRPr>
          </a:pPr>
          <a:r>
            <a:rPr lang="nb-NO" sz="2000" b="0" i="0" u="none" baseline="0">
              <a:solidFill>
                <a:srgbClr val="002E49"/>
              </a:solidFill>
              <a:effectLst/>
              <a:latin typeface="Source Sans Pro"/>
              <a:ea typeface="Source Sans Pro"/>
            </a:rPr>
            <a:t>Klimatavtrycket baseras på genomsnittliga siffror för flera EPD:er och inkluderar endast fossila utsläpp (GWP fossil). Priserna har inhämtats från möbelleverantörer och justerats i dialog med DFØ. Livslängderna baseras på EPD:er och justeras något efter beräknat slitage. </a:t>
          </a:r>
          <a:r>
            <a:rPr lang="nb-NO" sz="2000" b="1" i="0" u="none" baseline="0">
              <a:solidFill>
                <a:srgbClr val="012A4C"/>
              </a:solidFill>
              <a:effectLst/>
              <a:latin typeface="Source Sans Pro"/>
              <a:ea typeface="Source Sans Pro"/>
            </a:rPr>
            <a:t> </a:t>
          </a:r>
        </a:p>
      </xdr:txBody>
    </xdr:sp>
    <xdr:clientData/>
  </xdr:twoCellAnchor>
  <xdr:twoCellAnchor>
    <xdr:from>
      <xdr:col>1</xdr:col>
      <xdr:colOff>0</xdr:colOff>
      <xdr:row>0</xdr:row>
      <xdr:rowOff>281</xdr:rowOff>
    </xdr:from>
    <xdr:to>
      <xdr:col>1</xdr:col>
      <xdr:colOff>2750820</xdr:colOff>
      <xdr:row>0</xdr:row>
      <xdr:rowOff>815693</xdr:rowOff>
    </xdr:to>
    <xdr:sp macro="" textlink="">
      <xdr:nvSpPr>
        <xdr:cNvPr id="19" name="TekstSylinder 27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EB44FCD4-CD45-4FC9-9541-243CE2A7906A}"/>
            </a:ext>
          </a:extLst>
        </xdr:cNvPr>
        <xdr:cNvSpPr txBox="1"/>
      </xdr:nvSpPr>
      <xdr:spPr>
        <a:xfrm>
          <a:off x="1009650" y="0"/>
          <a:ext cx="2305050" cy="8191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800" b="0" i="0" u="none" baseline="0">
              <a:solidFill>
                <a:srgbClr val="F2F2F2"/>
              </a:solidFill>
              <a:latin typeface="Source Sans Pro"/>
              <a:ea typeface="Source Sans Pro"/>
            </a:rPr>
            <a:t>Ditt klimatavtryck</a:t>
          </a:r>
        </a:p>
      </xdr:txBody>
    </xdr:sp>
    <xdr:clientData/>
  </xdr:twoCellAnchor>
  <xdr:twoCellAnchor>
    <xdr:from>
      <xdr:col>1</xdr:col>
      <xdr:colOff>2345690</xdr:colOff>
      <xdr:row>0</xdr:row>
      <xdr:rowOff>0</xdr:rowOff>
    </xdr:from>
    <xdr:to>
      <xdr:col>2</xdr:col>
      <xdr:colOff>1811507</xdr:colOff>
      <xdr:row>0</xdr:row>
      <xdr:rowOff>817245</xdr:rowOff>
    </xdr:to>
    <xdr:sp macro="" textlink="">
      <xdr:nvSpPr>
        <xdr:cNvPr id="20" name="TekstSylinder 68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DB3BC462-2212-43E5-8E60-16BBDAE01ACC}"/>
            </a:ext>
          </a:extLst>
        </xdr:cNvPr>
        <xdr:cNvSpPr txBox="1"/>
      </xdr:nvSpPr>
      <xdr:spPr>
        <a:xfrm>
          <a:off x="3314700" y="0"/>
          <a:ext cx="1809750" cy="8191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800" b="0" i="0" u="none" baseline="0">
              <a:solidFill>
                <a:srgbClr val="FFFFFF"/>
              </a:solidFill>
              <a:latin typeface="Source Sans Pro"/>
              <a:ea typeface="Source Sans Pro"/>
            </a:rPr>
            <a:t>Klimatåtgärd</a:t>
          </a:r>
        </a:p>
      </xdr:txBody>
    </xdr:sp>
    <xdr:clientData/>
  </xdr:twoCellAnchor>
  <xdr:twoCellAnchor>
    <xdr:from>
      <xdr:col>2</xdr:col>
      <xdr:colOff>1825625</xdr:colOff>
      <xdr:row>0</xdr:row>
      <xdr:rowOff>0</xdr:rowOff>
    </xdr:from>
    <xdr:to>
      <xdr:col>3</xdr:col>
      <xdr:colOff>532244</xdr:colOff>
      <xdr:row>0</xdr:row>
      <xdr:rowOff>819785</xdr:rowOff>
    </xdr:to>
    <xdr:sp macro="" textlink="">
      <xdr:nvSpPr>
        <xdr:cNvPr id="21" name="TekstSylinder 27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1ED4F00A-E00C-409D-9D8D-93235996DE08}"/>
            </a:ext>
          </a:extLst>
        </xdr:cNvPr>
        <xdr:cNvSpPr txBox="1"/>
      </xdr:nvSpPr>
      <xdr:spPr>
        <a:xfrm>
          <a:off x="5143500" y="0"/>
          <a:ext cx="1781175" cy="8191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nb-NO" sz="1800" b="0" i="0" u="none" baseline="0">
              <a:solidFill>
                <a:srgbClr val="F2F2F2"/>
              </a:solidFill>
              <a:latin typeface="Source Sans Pro"/>
              <a:ea typeface="Source Sans Pro"/>
            </a:rPr>
            <a:t>Inköp och effekt</a:t>
          </a:r>
          <a:endParaRPr lang="nb-NO" sz="1800" b="0">
            <a:solidFill>
              <a:schemeClr val="bg1">
                <a:lumMod val="95000"/>
              </a:schemeClr>
            </a:solidFill>
          </a:endParaRPr>
        </a:p>
      </xdr:txBody>
    </xdr:sp>
    <xdr:clientData/>
  </xdr:twoCellAnchor>
  <xdr:twoCellAnchor>
    <xdr:from>
      <xdr:col>3</xdr:col>
      <xdr:colOff>201126</xdr:colOff>
      <xdr:row>0</xdr:row>
      <xdr:rowOff>0</xdr:rowOff>
    </xdr:from>
    <xdr:to>
      <xdr:col>4</xdr:col>
      <xdr:colOff>1198233</xdr:colOff>
      <xdr:row>0</xdr:row>
      <xdr:rowOff>815975</xdr:rowOff>
    </xdr:to>
    <xdr:sp macro="" textlink="">
      <xdr:nvSpPr>
        <xdr:cNvPr id="22" name="TekstSylinder 2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B9B05208-F500-4520-A06D-1F1C4CBEC50D}"/>
            </a:ext>
          </a:extLst>
        </xdr:cNvPr>
        <xdr:cNvSpPr txBox="1"/>
      </xdr:nvSpPr>
      <xdr:spPr>
        <a:xfrm>
          <a:off x="6591300" y="0"/>
          <a:ext cx="2505075" cy="8191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nb-NO" sz="1800" b="0" i="0" u="none" baseline="0">
              <a:solidFill>
                <a:srgbClr val="B6E3FF"/>
              </a:solidFill>
              <a:latin typeface="Source Sans Pro"/>
              <a:ea typeface="Source Sans Pro"/>
            </a:rPr>
            <a:t>Dataunderlag</a:t>
          </a:r>
        </a:p>
      </xdr:txBody>
    </xdr:sp>
    <xdr:clientData/>
  </xdr:twoCellAnchor>
  <xdr:twoCellAnchor editAs="oneCell">
    <xdr:from>
      <xdr:col>0</xdr:col>
      <xdr:colOff>432054</xdr:colOff>
      <xdr:row>0</xdr:row>
      <xdr:rowOff>240962</xdr:rowOff>
    </xdr:from>
    <xdr:to>
      <xdr:col>0</xdr:col>
      <xdr:colOff>860244</xdr:colOff>
      <xdr:row>0</xdr:row>
      <xdr:rowOff>629881</xdr:rowOff>
    </xdr:to>
    <xdr:pic>
      <xdr:nvPicPr>
        <xdr:cNvPr id="23" name="Grafikk 22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194BB7C0-6DD1-4AAD-A996-512EF067B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96DAC541-7B7A-43D3-8B79-37D633B846F1}">
              <asvg:svgBlip xmlns:asvg="http://schemas.microsoft.com/office/drawing/2016/SVG/main" r:embed="rId23"/>
            </a:ext>
          </a:extLst>
        </a:blip>
        <a:stretch>
          <a:fillRect/>
        </a:stretch>
      </xdr:blipFill>
      <xdr:spPr>
        <a:xfrm>
          <a:off x="428625" y="238125"/>
          <a:ext cx="428625" cy="381000"/>
        </a:xfrm>
        <a:prstGeom prst="rect">
          <a:avLst/>
        </a:prstGeom>
      </xdr:spPr>
    </xdr:pic>
    <xdr:clientData/>
  </xdr:twoCellAnchor>
  <xdr:twoCellAnchor editAs="oneCell">
    <xdr:from>
      <xdr:col>5</xdr:col>
      <xdr:colOff>3732435</xdr:colOff>
      <xdr:row>1</xdr:row>
      <xdr:rowOff>325439</xdr:rowOff>
    </xdr:from>
    <xdr:to>
      <xdr:col>7</xdr:col>
      <xdr:colOff>665703</xdr:colOff>
      <xdr:row>11</xdr:row>
      <xdr:rowOff>17972</xdr:rowOff>
    </xdr:to>
    <xdr:pic>
      <xdr:nvPicPr>
        <xdr:cNvPr id="2" name="Grafikk 55">
          <a:extLst>
            <a:ext uri="{FF2B5EF4-FFF2-40B4-BE49-F238E27FC236}">
              <a16:creationId xmlns:a16="http://schemas.microsoft.com/office/drawing/2014/main" id="{59E81777-4F41-4582-A12B-E63BD68A9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25"/>
            </a:ext>
          </a:extLst>
        </a:blip>
        <a:stretch>
          <a:fillRect/>
        </a:stretch>
      </xdr:blipFill>
      <xdr:spPr>
        <a:xfrm>
          <a:off x="14449425" y="1162050"/>
          <a:ext cx="2105025" cy="20859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ltaksvelger - design M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DFØ">
  <a:themeElements>
    <a:clrScheme name="DFØ-farger med mørk blå">
      <a:dk1>
        <a:srgbClr val="000000"/>
      </a:dk1>
      <a:lt1>
        <a:srgbClr val="FFFFFF"/>
      </a:lt1>
      <a:dk2>
        <a:srgbClr val="012A4C"/>
      </a:dk2>
      <a:lt2>
        <a:srgbClr val="E7E6E6"/>
      </a:lt2>
      <a:accent1>
        <a:srgbClr val="009FE3"/>
      </a:accent1>
      <a:accent2>
        <a:srgbClr val="00AB84"/>
      </a:accent2>
      <a:accent3>
        <a:srgbClr val="FCCB56"/>
      </a:accent3>
      <a:accent4>
        <a:srgbClr val="E83F53"/>
      </a:accent4>
      <a:accent5>
        <a:srgbClr val="0097AB"/>
      </a:accent5>
      <a:accent6>
        <a:srgbClr val="005B91"/>
      </a:accent6>
      <a:hlink>
        <a:srgbClr val="0563C1"/>
      </a:hlink>
      <a:folHlink>
        <a:srgbClr val="954F72"/>
      </a:folHlink>
    </a:clrScheme>
    <a:fontScheme name="DFØ">
      <a:majorFont>
        <a:latin typeface="Source Serif 4"/>
        <a:ea typeface=""/>
        <a:cs typeface=""/>
      </a:majorFont>
      <a:minorFont>
        <a:latin typeface="Source Sans Pro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ln>
          <a:noFill/>
        </a:ln>
      </a:spPr>
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<a:prstTxWarp prst="textNoShape">
          <a:avLst/>
        </a:prstTxWarp>
        <a:noAutofit/>
      </a:bodyPr>
      <a:lstStyle>
        <a:defPPr algn="ctr">
          <a:defRPr sz="2000" b="1" dirty="0" err="1" smtClean="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custClrLst>
    <a:custClr name="Blå">
      <a:srgbClr val="0085C0"/>
    </a:custClr>
    <a:custClr name="Grønn">
      <a:srgbClr val="0A8E6E"/>
    </a:custClr>
    <a:custClr name="Oransje">
      <a:srgbClr val="F0A519"/>
    </a:custClr>
    <a:custClr name="Rød">
      <a:srgbClr val="CA0D47"/>
    </a:custClr>
    <a:custClr name="Mørk turkis">
      <a:srgbClr val="0099AB"/>
    </a:custClr>
    <a:custClr name="Mørk blå">
      <a:srgbClr val="0D3B73"/>
    </a:custClr>
    <a:custClr name="Sort">
      <a:srgbClr val="000000"/>
    </a:custClr>
  </a:custClrLst>
  <a:extLst>
    <a:ext uri="{05A4C25C-085E-4340-85A3-A5531E510DB2}">
      <thm15:themeFamily xmlns:thm15="http://schemas.microsoft.com/office/thememl/2012/main" name="Ppt-office-mal-DFØ" id="{B60602E2-2394-4E61-871C-E003F8AE54B2}" vid="{30B4D355-16B4-48EB-A842-EBE696BB4009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2752-0721-1A43-90DF-6BCA5722C3AB}">
  <sheetPr>
    <tabColor rgb="FF09A981"/>
  </sheetPr>
  <dimension ref="A1:P171"/>
  <sheetViews>
    <sheetView showGridLines="0" tabSelected="1" zoomScale="60" zoomScaleNormal="60" workbookViewId="0">
      <pane ySplit="1" topLeftCell="A10" activePane="bottomLeft" state="frozen"/>
      <selection pane="bottomLeft" activeCell="A14" sqref="A14"/>
    </sheetView>
  </sheetViews>
  <sheetFormatPr defaultColWidth="11" defaultRowHeight="14.45"/>
  <cols>
    <col min="1" max="1" width="15.140625" customWidth="1"/>
  </cols>
  <sheetData>
    <row r="1" spans="1:9" s="6" customFormat="1" ht="66" customHeight="1">
      <c r="A1" s="26" t="s">
        <v>0</v>
      </c>
    </row>
    <row r="2" spans="1:9" s="7" customFormat="1" ht="53.25" customHeight="1">
      <c r="B2" s="8"/>
    </row>
    <row r="3" spans="1:9" s="7" customFormat="1"/>
    <row r="4" spans="1:9" s="7" customFormat="1"/>
    <row r="5" spans="1:9" s="7" customFormat="1"/>
    <row r="6" spans="1:9" s="7" customFormat="1"/>
    <row r="7" spans="1:9" s="7" customFormat="1"/>
    <row r="8" spans="1:9" s="7" customFormat="1"/>
    <row r="9" spans="1:9" s="7" customFormat="1"/>
    <row r="10" spans="1:9" s="7" customFormat="1"/>
    <row r="11" spans="1:9" s="7" customFormat="1"/>
    <row r="12" spans="1:9" s="7" customFormat="1" ht="38.25" customHeight="1"/>
    <row r="13" spans="1:9" s="2" customFormat="1" ht="28.15" customHeight="1">
      <c r="I13" s="18"/>
    </row>
    <row r="14" spans="1:9" s="2" customFormat="1" ht="48.75" customHeight="1"/>
    <row r="15" spans="1:9" s="2" customFormat="1"/>
    <row r="16" spans="1:9" s="2" customFormat="1" ht="37.15" customHeight="1"/>
    <row r="17" s="2" customFormat="1" ht="6" customHeight="1"/>
    <row r="18" s="2" customFormat="1"/>
    <row r="19" s="2" customFormat="1"/>
    <row r="20" s="2" customFormat="1"/>
    <row r="21" s="2" customFormat="1"/>
    <row r="22" s="2" customFormat="1"/>
    <row r="23" s="2" customFormat="1"/>
    <row r="24" s="2" customFormat="1"/>
    <row r="25" s="2" customFormat="1"/>
    <row r="26" s="2" customFormat="1"/>
    <row r="27" s="2" customFormat="1"/>
    <row r="28" s="2" customFormat="1"/>
    <row r="29" s="2" customFormat="1"/>
    <row r="30" s="2" customFormat="1"/>
    <row r="31" s="2" customFormat="1"/>
    <row r="32" s="2" customFormat="1"/>
    <row r="33" spans="13:16" s="2" customFormat="1"/>
    <row r="34" spans="13:16" s="2" customFormat="1"/>
    <row r="35" spans="13:16" s="2" customFormat="1"/>
    <row r="36" spans="13:16" s="2" customFormat="1"/>
    <row r="37" spans="13:16" s="2" customFormat="1"/>
    <row r="38" spans="13:16" s="2" customFormat="1"/>
    <row r="39" spans="13:16" s="2" customFormat="1">
      <c r="M39" s="178"/>
      <c r="N39" s="178"/>
      <c r="O39" s="178"/>
      <c r="P39" s="178"/>
    </row>
    <row r="40" spans="13:16" s="2" customFormat="1">
      <c r="M40" s="178"/>
      <c r="N40" s="178"/>
      <c r="O40" s="178"/>
      <c r="P40" s="178"/>
    </row>
    <row r="41" spans="13:16" s="2" customFormat="1">
      <c r="M41" s="178"/>
      <c r="N41" s="178"/>
      <c r="O41" s="178"/>
      <c r="P41" s="178"/>
    </row>
    <row r="42" spans="13:16" s="2" customFormat="1"/>
    <row r="43" spans="13:16" s="2" customFormat="1"/>
    <row r="44" spans="13:16" s="2" customFormat="1"/>
    <row r="45" spans="13:16" s="2" customFormat="1"/>
    <row r="46" spans="13:16" s="2" customFormat="1"/>
    <row r="47" spans="13:16" s="2" customFormat="1"/>
    <row r="48" spans="13:16" s="2" customFormat="1"/>
    <row r="49" s="2" customFormat="1"/>
    <row r="50" s="2" customFormat="1"/>
    <row r="51" s="2" customFormat="1" ht="220.5" customHeight="1"/>
    <row r="52" s="2" customFormat="1"/>
    <row r="53" s="2" customFormat="1" ht="165" customHeight="1"/>
    <row r="54" s="2" customFormat="1" ht="57" customHeight="1"/>
    <row r="55" s="2" customFormat="1"/>
    <row r="56" s="2" customFormat="1"/>
    <row r="57" s="2" customFormat="1"/>
    <row r="58" s="2" customFormat="1"/>
    <row r="59" s="2" customFormat="1"/>
    <row r="60" s="2" customFormat="1"/>
    <row r="61" s="2" customFormat="1"/>
    <row r="62" s="2" customFormat="1"/>
    <row r="63" s="2" customFormat="1"/>
    <row r="64" s="2" customFormat="1"/>
    <row r="65" s="2" customFormat="1"/>
    <row r="66" s="2" customFormat="1"/>
    <row r="67" s="2" customFormat="1"/>
    <row r="68" s="2" customFormat="1"/>
    <row r="69" s="13" customFormat="1"/>
    <row r="70" s="13" customFormat="1"/>
    <row r="71" s="13" customFormat="1"/>
    <row r="72" s="13" customFormat="1"/>
    <row r="73" s="13" customFormat="1" ht="14.25" customHeight="1"/>
    <row r="74" s="13" customFormat="1"/>
    <row r="75" s="13" customFormat="1"/>
    <row r="76" s="13" customFormat="1"/>
    <row r="77" s="13" customFormat="1"/>
    <row r="78" s="13" customFormat="1"/>
    <row r="79" s="13" customFormat="1"/>
    <row r="80" s="13" customFormat="1"/>
    <row r="81" s="13" customFormat="1"/>
    <row r="82" s="13" customFormat="1"/>
    <row r="83" s="13" customFormat="1"/>
    <row r="84" s="13" customFormat="1" ht="176.25" customHeigh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</sheetData>
  <sheetProtection algorithmName="SHA-512" hashValue="tVrM/aZhMPF9vldg0yUnXo0b3zkNOlV6lCBoDifWhmsGwQwE4xPkoYKx5Z71VPlYf3LQ4KjAlJesMmFKWjdl5A==" saltValue="MkBpoBUAAkGfIkVHN9eSDg==" spinCount="100000" sheet="1" objects="1" scenarios="1"/>
  <mergeCells count="3">
    <mergeCell ref="M39:P39"/>
    <mergeCell ref="M40:P40"/>
    <mergeCell ref="M41:P41"/>
  </mergeCells>
  <hyperlinks>
    <hyperlink ref="A1" location="Hjem!A1" display="'Hem!A1" xr:uid="{00000000-0004-0000-0000-000000000000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A0EED6-800A-D142-ACBD-D118F1A5B81E}">
  <sheetPr>
    <tabColor rgb="FF09A981"/>
  </sheetPr>
  <dimension ref="A1:AC164"/>
  <sheetViews>
    <sheetView zoomScale="60" zoomScaleNormal="60" workbookViewId="0">
      <pane ySplit="1" topLeftCell="A21" activePane="bottomLeft" state="frozen"/>
      <selection pane="bottomLeft" activeCell="D107" sqref="D107"/>
    </sheetView>
  </sheetViews>
  <sheetFormatPr defaultColWidth="11" defaultRowHeight="14.45"/>
  <cols>
    <col min="1" max="1" width="15.140625" style="2" customWidth="1"/>
    <col min="2" max="2" width="57" style="2" customWidth="1"/>
    <col min="3" max="3" width="56" style="2" customWidth="1"/>
    <col min="4" max="4" width="42.7109375" style="2" customWidth="1"/>
    <col min="5" max="5" width="80" style="2" customWidth="1"/>
    <col min="6" max="6" width="77.42578125" style="2" customWidth="1"/>
    <col min="7" max="7" width="32.5703125" style="2" bestFit="1" customWidth="1"/>
    <col min="8" max="8" width="25.7109375" style="2" customWidth="1"/>
    <col min="9" max="9" width="11" style="2" customWidth="1"/>
    <col min="10" max="10" width="15.7109375" style="2" customWidth="1"/>
    <col min="11" max="15" width="28.42578125" style="2" customWidth="1"/>
    <col min="16" max="16" width="23.140625" style="2" customWidth="1"/>
    <col min="17" max="16384" width="11" style="2"/>
  </cols>
  <sheetData>
    <row r="1" spans="1:7" s="6" customFormat="1" ht="65.25" customHeight="1">
      <c r="A1" s="26" t="s">
        <v>1</v>
      </c>
      <c r="G1" s="27"/>
    </row>
    <row r="2" spans="1:7" s="7" customFormat="1">
      <c r="G2" s="28"/>
    </row>
    <row r="3" spans="1:7" s="7" customFormat="1">
      <c r="G3" s="28"/>
    </row>
    <row r="4" spans="1:7" s="7" customFormat="1">
      <c r="G4" s="28"/>
    </row>
    <row r="5" spans="1:7" s="7" customFormat="1">
      <c r="G5" s="28"/>
    </row>
    <row r="6" spans="1:7" s="7" customFormat="1">
      <c r="G6" s="28"/>
    </row>
    <row r="7" spans="1:7" s="7" customFormat="1">
      <c r="G7" s="28"/>
    </row>
    <row r="8" spans="1:7" s="7" customFormat="1">
      <c r="G8" s="28"/>
    </row>
    <row r="9" spans="1:7" s="7" customFormat="1">
      <c r="G9" s="28"/>
    </row>
    <row r="10" spans="1:7" s="7" customFormat="1">
      <c r="G10" s="28"/>
    </row>
    <row r="11" spans="1:7" s="7" customFormat="1">
      <c r="G11" s="28"/>
    </row>
    <row r="12" spans="1:7" s="7" customFormat="1">
      <c r="G12" s="28"/>
    </row>
    <row r="13" spans="1:7" s="7" customFormat="1">
      <c r="G13" s="28"/>
    </row>
    <row r="14" spans="1:7" s="7" customFormat="1">
      <c r="G14" s="28"/>
    </row>
    <row r="15" spans="1:7" s="7" customFormat="1">
      <c r="G15" s="28"/>
    </row>
    <row r="16" spans="1:7" s="7" customFormat="1">
      <c r="G16" s="28"/>
    </row>
    <row r="17" spans="2:7" s="7" customFormat="1">
      <c r="G17" s="28"/>
    </row>
    <row r="18" spans="2:7" ht="33" customHeight="1">
      <c r="G18" s="29"/>
    </row>
    <row r="19" spans="2:7" ht="23.25" customHeight="1">
      <c r="G19" s="29"/>
    </row>
    <row r="20" spans="2:7" ht="76.150000000000006" customHeight="1">
      <c r="G20" s="30"/>
    </row>
    <row r="21" spans="2:7" ht="300" customHeight="1">
      <c r="B21" s="31"/>
      <c r="G21" s="30"/>
    </row>
    <row r="22" spans="2:7" s="32" customFormat="1" ht="107.25" customHeight="1">
      <c r="F22" s="33"/>
    </row>
    <row r="23" spans="2:7" s="32" customFormat="1" ht="21">
      <c r="C23" s="34"/>
    </row>
    <row r="24" spans="2:7" s="32" customFormat="1" ht="40.15" customHeight="1">
      <c r="B24" s="35" t="s">
        <v>2</v>
      </c>
      <c r="C24" s="10"/>
    </row>
    <row r="25" spans="2:7" s="32" customFormat="1" ht="21">
      <c r="B25" s="36"/>
      <c r="C25" s="36"/>
    </row>
    <row r="26" spans="2:7" s="32" customFormat="1" ht="24" customHeight="1">
      <c r="C26" s="37"/>
    </row>
    <row r="27" spans="2:7" s="32" customFormat="1" ht="31.15">
      <c r="B27" s="38" t="s">
        <v>3</v>
      </c>
      <c r="C27" s="38" t="s">
        <v>4</v>
      </c>
    </row>
    <row r="28" spans="2:7" s="32" customFormat="1" ht="15" customHeight="1">
      <c r="B28" s="39"/>
      <c r="C28" s="40"/>
    </row>
    <row r="29" spans="2:7" s="32" customFormat="1" ht="40.15" customHeight="1">
      <c r="B29" s="41" t="s">
        <v>5</v>
      </c>
      <c r="C29" s="9"/>
    </row>
    <row r="30" spans="2:7" s="32" customFormat="1" ht="40.15" customHeight="1">
      <c r="B30" s="41" t="s">
        <v>6</v>
      </c>
      <c r="C30" s="9"/>
    </row>
    <row r="31" spans="2:7" s="32" customFormat="1" ht="40.15" customHeight="1">
      <c r="B31" s="41" t="str">
        <f>'Dataunderlag (dolt vid användni'!B13</f>
        <v xml:space="preserve">Soffa </v>
      </c>
      <c r="C31" s="9"/>
    </row>
    <row r="32" spans="2:7" s="32" customFormat="1" ht="40.15" customHeight="1">
      <c r="B32" s="41" t="s">
        <v>7</v>
      </c>
      <c r="C32" s="9"/>
    </row>
    <row r="33" spans="2:8" s="32" customFormat="1" ht="40.15" customHeight="1">
      <c r="B33" s="41" t="s">
        <v>8</v>
      </c>
      <c r="C33" s="9"/>
    </row>
    <row r="34" spans="2:8" s="32" customFormat="1" ht="40.15" customHeight="1">
      <c r="B34" s="41" t="s">
        <v>9</v>
      </c>
      <c r="C34" s="9"/>
    </row>
    <row r="35" spans="2:8" s="32" customFormat="1" ht="40.15" customHeight="1">
      <c r="B35" s="41" t="s">
        <v>10</v>
      </c>
      <c r="C35" s="9"/>
    </row>
    <row r="36" spans="2:8" s="32" customFormat="1" ht="40.15" customHeight="1">
      <c r="B36" s="41" t="s">
        <v>11</v>
      </c>
      <c r="C36" s="9"/>
    </row>
    <row r="37" spans="2:8" s="32" customFormat="1" ht="40.15" customHeight="1">
      <c r="B37" s="41" t="s">
        <v>12</v>
      </c>
      <c r="C37" s="9"/>
      <c r="E37" s="42"/>
      <c r="F37" s="42"/>
      <c r="G37" s="42"/>
      <c r="H37" s="42"/>
    </row>
    <row r="38" spans="2:8" s="32" customFormat="1" ht="98.25" customHeight="1">
      <c r="E38" s="42"/>
      <c r="F38" s="42"/>
      <c r="G38" s="42"/>
      <c r="H38" s="42"/>
    </row>
    <row r="39" spans="2:8" s="43" customFormat="1" ht="207" customHeight="1">
      <c r="B39" s="44"/>
      <c r="C39" s="45"/>
      <c r="D39" s="45"/>
      <c r="E39" s="46"/>
      <c r="F39" s="46"/>
      <c r="G39" s="47"/>
      <c r="H39" s="47"/>
    </row>
    <row r="40" spans="2:8" s="43" customFormat="1" ht="35.25" customHeight="1">
      <c r="B40" s="48"/>
      <c r="D40" s="45"/>
      <c r="E40" s="46"/>
      <c r="F40" s="46"/>
      <c r="G40" s="47"/>
      <c r="H40" s="47"/>
    </row>
    <row r="41" spans="2:8" s="47" customFormat="1" ht="58.15" customHeight="1">
      <c r="B41" s="25" t="s">
        <v>13</v>
      </c>
      <c r="E41" s="46"/>
      <c r="F41" s="46"/>
    </row>
    <row r="42" spans="2:8" s="43" customFormat="1" ht="18">
      <c r="B42" s="49"/>
      <c r="C42" s="45"/>
      <c r="D42" s="45"/>
      <c r="E42" s="49"/>
      <c r="F42" s="45"/>
    </row>
    <row r="43" spans="2:8" s="43" customFormat="1">
      <c r="B43" s="45"/>
      <c r="C43" s="45"/>
      <c r="D43" s="45"/>
      <c r="E43" s="45"/>
      <c r="F43" s="45"/>
    </row>
    <row r="44" spans="2:8" s="43" customFormat="1" ht="15.6">
      <c r="B44" s="45"/>
      <c r="C44" s="45"/>
      <c r="D44" s="45"/>
      <c r="E44" s="45"/>
      <c r="F44" s="50"/>
    </row>
    <row r="45" spans="2:8" s="43" customFormat="1">
      <c r="B45" s="45"/>
      <c r="C45" s="45"/>
      <c r="D45" s="45"/>
      <c r="E45" s="45"/>
      <c r="F45" s="51"/>
      <c r="G45" s="45"/>
      <c r="H45" s="45"/>
    </row>
    <row r="46" spans="2:8" s="43" customFormat="1">
      <c r="B46" s="45"/>
      <c r="C46" s="45"/>
      <c r="D46" s="45"/>
      <c r="E46" s="45"/>
      <c r="F46" s="45"/>
      <c r="G46" s="45"/>
      <c r="H46" s="45"/>
    </row>
    <row r="47" spans="2:8" s="43" customFormat="1">
      <c r="B47" s="45"/>
      <c r="C47" s="45"/>
      <c r="D47" s="45"/>
      <c r="E47" s="45"/>
    </row>
    <row r="48" spans="2:8" s="43" customFormat="1">
      <c r="B48" s="45"/>
      <c r="C48" s="45"/>
      <c r="D48" s="45"/>
      <c r="E48" s="45"/>
    </row>
    <row r="49" spans="2:6" s="43" customFormat="1">
      <c r="B49" s="45"/>
      <c r="C49" s="45"/>
      <c r="D49" s="45"/>
      <c r="E49" s="45"/>
    </row>
    <row r="50" spans="2:6" s="43" customFormat="1">
      <c r="B50" s="45"/>
      <c r="C50" s="45"/>
      <c r="D50" s="45"/>
      <c r="E50" s="45"/>
    </row>
    <row r="51" spans="2:6" s="43" customFormat="1">
      <c r="B51" s="45"/>
      <c r="C51" s="45"/>
      <c r="D51" s="45"/>
      <c r="E51" s="45"/>
    </row>
    <row r="52" spans="2:6" s="43" customFormat="1">
      <c r="B52" s="45"/>
      <c r="C52" s="45"/>
      <c r="D52" s="45"/>
      <c r="E52" s="45"/>
      <c r="F52" s="45"/>
    </row>
    <row r="53" spans="2:6" s="43" customFormat="1">
      <c r="B53" s="45"/>
      <c r="C53" s="45"/>
      <c r="D53" s="45"/>
      <c r="E53" s="45"/>
      <c r="F53" s="45"/>
    </row>
    <row r="54" spans="2:6" s="43" customFormat="1">
      <c r="B54" s="45"/>
      <c r="C54" s="45"/>
      <c r="D54" s="45"/>
      <c r="E54" s="45"/>
      <c r="F54" s="45"/>
    </row>
    <row r="55" spans="2:6" s="43" customFormat="1">
      <c r="B55" s="45"/>
      <c r="C55" s="45"/>
      <c r="D55" s="45"/>
      <c r="E55" s="45"/>
      <c r="F55" s="45"/>
    </row>
    <row r="56" spans="2:6" s="43" customFormat="1">
      <c r="B56" s="45"/>
      <c r="C56" s="45"/>
      <c r="D56" s="45"/>
      <c r="E56" s="45"/>
      <c r="F56" s="45"/>
    </row>
    <row r="57" spans="2:6" s="43" customFormat="1">
      <c r="B57" s="45"/>
      <c r="C57" s="45"/>
      <c r="D57" s="45"/>
      <c r="E57" s="45"/>
      <c r="F57" s="45"/>
    </row>
    <row r="58" spans="2:6" s="43" customFormat="1">
      <c r="B58" s="45"/>
      <c r="C58" s="45"/>
      <c r="D58" s="45"/>
      <c r="E58" s="45"/>
      <c r="F58" s="45"/>
    </row>
    <row r="59" spans="2:6" s="43" customFormat="1">
      <c r="B59" s="45"/>
      <c r="C59" s="45"/>
      <c r="D59" s="45"/>
      <c r="E59" s="45"/>
      <c r="F59" s="45"/>
    </row>
    <row r="60" spans="2:6" s="43" customFormat="1">
      <c r="B60" s="45"/>
      <c r="C60" s="45"/>
      <c r="D60" s="45"/>
      <c r="E60" s="45"/>
      <c r="F60" s="45"/>
    </row>
    <row r="61" spans="2:6" s="43" customFormat="1">
      <c r="B61" s="45"/>
      <c r="C61" s="45"/>
      <c r="D61" s="45"/>
      <c r="E61" s="45"/>
      <c r="F61" s="45"/>
    </row>
    <row r="62" spans="2:6" s="43" customFormat="1">
      <c r="B62" s="45"/>
      <c r="C62" s="45"/>
      <c r="D62" s="45"/>
      <c r="E62" s="45"/>
      <c r="F62" s="45"/>
    </row>
    <row r="63" spans="2:6" s="43" customFormat="1">
      <c r="B63" s="45"/>
      <c r="C63" s="45"/>
      <c r="D63" s="45"/>
      <c r="E63" s="45"/>
      <c r="F63" s="45"/>
    </row>
    <row r="64" spans="2:6" s="43" customFormat="1">
      <c r="B64" s="45"/>
      <c r="C64" s="45"/>
      <c r="D64" s="45"/>
      <c r="E64" s="45"/>
      <c r="F64" s="45"/>
    </row>
    <row r="65" spans="2:6" s="43" customFormat="1">
      <c r="B65" s="45"/>
      <c r="C65" s="45"/>
      <c r="D65" s="45"/>
      <c r="E65" s="45"/>
      <c r="F65" s="45"/>
    </row>
    <row r="66" spans="2:6" s="43" customFormat="1">
      <c r="B66" s="45"/>
      <c r="C66" s="45"/>
      <c r="D66" s="45"/>
      <c r="E66" s="45"/>
      <c r="F66" s="45"/>
    </row>
    <row r="67" spans="2:6" s="43" customFormat="1"/>
    <row r="68" spans="2:6" s="43" customFormat="1"/>
    <row r="69" spans="2:6" s="43" customFormat="1"/>
    <row r="70" spans="2:6" s="43" customFormat="1"/>
    <row r="71" spans="2:6" s="43" customFormat="1"/>
    <row r="72" spans="2:6" s="43" customFormat="1"/>
    <row r="73" spans="2:6" s="43" customFormat="1"/>
    <row r="74" spans="2:6" s="43" customFormat="1"/>
    <row r="75" spans="2:6" s="43" customFormat="1"/>
    <row r="76" spans="2:6" s="43" customFormat="1"/>
    <row r="77" spans="2:6" s="43" customFormat="1"/>
    <row r="78" spans="2:6" s="43" customFormat="1"/>
    <row r="79" spans="2:6" s="43" customFormat="1"/>
    <row r="80" spans="2:6" s="43" customFormat="1"/>
    <row r="81" spans="2:29" s="43" customFormat="1"/>
    <row r="82" spans="2:29" s="43" customFormat="1"/>
    <row r="83" spans="2:29" s="43" customFormat="1"/>
    <row r="84" spans="2:29" s="43" customFormat="1"/>
    <row r="85" spans="2:29" s="43" customFormat="1"/>
    <row r="86" spans="2:29" s="43" customFormat="1"/>
    <row r="87" spans="2:29" s="43" customFormat="1"/>
    <row r="88" spans="2:29" s="43" customFormat="1" ht="146.25" customHeight="1"/>
    <row r="89" spans="2:29" s="43" customFormat="1" ht="245.65" customHeight="1"/>
    <row r="90" spans="2:29" s="43" customFormat="1" ht="26.25" customHeight="1">
      <c r="F90" s="45"/>
      <c r="G90" s="45"/>
      <c r="H90" s="45"/>
      <c r="I90" s="45"/>
      <c r="J90" s="45"/>
      <c r="K90" s="45"/>
      <c r="L90" s="45"/>
      <c r="M90" s="45"/>
      <c r="N90" s="45"/>
    </row>
    <row r="91" spans="2:29" s="43" customFormat="1" ht="21">
      <c r="B91" s="52"/>
      <c r="C91" s="45"/>
      <c r="D91" s="45"/>
      <c r="E91" s="45"/>
      <c r="F91" s="45"/>
      <c r="G91" s="134"/>
      <c r="H91" s="134"/>
      <c r="I91" s="135" t="s">
        <v>14</v>
      </c>
      <c r="J91" s="134"/>
      <c r="K91" s="134"/>
      <c r="L91" s="134"/>
      <c r="M91" s="134"/>
      <c r="N91" s="45"/>
    </row>
    <row r="92" spans="2:29" s="43" customFormat="1" ht="40.15" customHeight="1">
      <c r="B92" s="53" t="s">
        <v>15</v>
      </c>
      <c r="C92" s="53" t="s">
        <v>16</v>
      </c>
      <c r="D92" s="142" t="s">
        <v>17</v>
      </c>
      <c r="E92" s="53" t="s">
        <v>18</v>
      </c>
      <c r="F92" s="53" t="s">
        <v>19</v>
      </c>
      <c r="G92" s="134" t="s">
        <v>20</v>
      </c>
      <c r="H92" s="134" t="s">
        <v>21</v>
      </c>
      <c r="I92" s="134" t="s">
        <v>21</v>
      </c>
      <c r="J92" s="134" t="s">
        <v>22</v>
      </c>
      <c r="K92" s="134" t="str">
        <f>$B$41</f>
        <v>Avtryck, per år [kg CO2-ekv]</v>
      </c>
      <c r="L92" s="134"/>
      <c r="M92" s="134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</row>
    <row r="93" spans="2:29" s="43" customFormat="1" ht="28.15" customHeight="1">
      <c r="B93" s="54" t="str">
        <f t="shared" ref="B93:B101" si="0">B29</f>
        <v xml:space="preserve">Kontorsstol </v>
      </c>
      <c r="C93" s="55">
        <f>ROUND(VLOOKUP(B29&amp;"Genomsnitt",'Dataunderlag (dolt vid användni'!$A$2:$L$36,5,FALSE)*C29/VLOOKUP(B29&amp;"Genomsnitt",'Dataunderlag (dolt vid användni'!$A$2:$L$36,4,FALSE),0)</f>
        <v>0</v>
      </c>
      <c r="D93" s="55">
        <f>C29*VLOOKUP(B29&amp;"Genomsnitt",'Dataunderlag (dolt vid användni'!$A$2:$L$36,6,FALSE)/VLOOKUP(B29&amp;"Genomsnitt",'Dataunderlag (dolt vid användni'!$A$2:$L$36,4,FALSE)</f>
        <v>0</v>
      </c>
      <c r="E93" s="55" t="e">
        <f>VLOOKUP(B29&amp;"Genomsnitt",'Dataunderlag (dolt vid användni'!$A$2:$L$36,5,FALSE)*C29/$C$24</f>
        <v>#DIV/0!</v>
      </c>
      <c r="F93" s="55" t="e">
        <f t="shared" ref="F93:F101" si="1">ROUND(E93/VLOOKUP(B93&amp;"Genomsnitt",Dataunderlag,4,FALSE),0)</f>
        <v>#DIV/0!</v>
      </c>
      <c r="G93" s="136">
        <f>HLOOKUP($B$41,$C$92:$F$101,2,FALSE)+ROW()/1000000</f>
        <v>9.2999999999999997E-5</v>
      </c>
      <c r="H93" s="134">
        <f t="shared" ref="H93:H101" si="2">RANK(G93,G$93:G$101,0)</f>
        <v>9</v>
      </c>
      <c r="I93" s="134">
        <f>1</f>
        <v>1</v>
      </c>
      <c r="J93" s="134" t="str">
        <f>INDEX(B$93:B$101,MATCH($I93,H$93:H$101,0))</f>
        <v xml:space="preserve">Bordsskärm </v>
      </c>
      <c r="K93" s="136">
        <f>VLOOKUP(J93,$B$93:$G$102,6,FALSE)</f>
        <v>1.01E-4</v>
      </c>
      <c r="L93" s="134"/>
      <c r="M93" s="134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</row>
    <row r="94" spans="2:29" s="43" customFormat="1" ht="28.15" customHeight="1">
      <c r="B94" s="54" t="str">
        <f t="shared" si="0"/>
        <v xml:space="preserve">Konferensstol </v>
      </c>
      <c r="C94" s="55">
        <f>ROUND(VLOOKUP(B30&amp;"Genomsnitt",'Dataunderlag (dolt vid användni'!$A$2:$L$36,5,FALSE)*C30/VLOOKUP(B30&amp;"Genomsnitt",'Dataunderlag (dolt vid användni'!$A$2:$L$36,4,FALSE),0)</f>
        <v>0</v>
      </c>
      <c r="D94" s="55">
        <f>C30*VLOOKUP(B30&amp;"Genomsnitt",'Dataunderlag (dolt vid användni'!$A$2:$L$36,6,FALSE)/VLOOKUP(B30&amp;"Genomsnitt",'Dataunderlag (dolt vid användni'!$A$2:$L$36,4,FALSE)</f>
        <v>0</v>
      </c>
      <c r="E94" s="55" t="e">
        <f>VLOOKUP(B30&amp;"Genomsnitt",'Dataunderlag (dolt vid användni'!$A$2:$L$36,5,FALSE)*C30/$C$24</f>
        <v>#DIV/0!</v>
      </c>
      <c r="F94" s="55" t="e">
        <f t="shared" si="1"/>
        <v>#DIV/0!</v>
      </c>
      <c r="G94" s="136">
        <f>HLOOKUP($B$41,$C$92:$F$101,3,FALSE)+ROW()/1000000</f>
        <v>9.3999999999999994E-5</v>
      </c>
      <c r="H94" s="134">
        <f t="shared" si="2"/>
        <v>8</v>
      </c>
      <c r="I94" s="134">
        <v>2</v>
      </c>
      <c r="J94" s="134" t="str">
        <f t="shared" ref="J94:J101" si="3">INDEX(B$93:B$101,MATCH(I94,H$93:H$101,0))</f>
        <v xml:space="preserve">Skärmvägg </v>
      </c>
      <c r="K94" s="136">
        <f t="shared" ref="K94:K101" si="4">VLOOKUP(J94,$B$93:$G$102,6,FALSE)</f>
        <v>1E-4</v>
      </c>
      <c r="L94" s="134"/>
      <c r="M94" s="134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</row>
    <row r="95" spans="2:29" s="43" customFormat="1" ht="28.15" customHeight="1">
      <c r="B95" s="54" t="str">
        <f>B31</f>
        <v xml:space="preserve">Soffa </v>
      </c>
      <c r="C95" s="55">
        <f>ROUND(VLOOKUP(B31&amp;"Genomsnitt",'Dataunderlag (dolt vid användni'!$A$2:$L$36,5,FALSE)*C31/VLOOKUP(B31&amp;"Genomsnitt",'Dataunderlag (dolt vid användni'!$A$2:$L$36,4,FALSE),0)</f>
        <v>0</v>
      </c>
      <c r="D95" s="55">
        <f>C31*VLOOKUP(B31&amp;"Genomsnitt",'Dataunderlag (dolt vid användni'!$A$2:$L$36,6,FALSE)/VLOOKUP(B31&amp;"Genomsnitt",'Dataunderlag (dolt vid användni'!$A$2:$L$36,4,FALSE)</f>
        <v>0</v>
      </c>
      <c r="E95" s="55" t="e">
        <f>VLOOKUP(B31&amp;"Genomsnitt",'Dataunderlag (dolt vid användni'!$A$2:$L$36,5,FALSE)*C31/$C$24</f>
        <v>#DIV/0!</v>
      </c>
      <c r="F95" s="55" t="e">
        <f t="shared" si="1"/>
        <v>#DIV/0!</v>
      </c>
      <c r="G95" s="136">
        <f>HLOOKUP($B$41,$C$92:$F$101,4,FALSE)+ROW()/1000000</f>
        <v>9.5000000000000005E-5</v>
      </c>
      <c r="H95" s="134">
        <f t="shared" si="2"/>
        <v>7</v>
      </c>
      <c r="I95" s="134">
        <v>3</v>
      </c>
      <c r="J95" s="134" t="str">
        <f t="shared" si="3"/>
        <v xml:space="preserve">Skåp_hylla </v>
      </c>
      <c r="K95" s="136">
        <f t="shared" si="4"/>
        <v>9.8999999999999994E-5</v>
      </c>
      <c r="L95" s="134"/>
      <c r="M95" s="134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</row>
    <row r="96" spans="2:29" s="43" customFormat="1" ht="28.15" customHeight="1">
      <c r="B96" s="54" t="str">
        <f t="shared" si="0"/>
        <v xml:space="preserve">Loungestol </v>
      </c>
      <c r="C96" s="55">
        <f>ROUND(VLOOKUP(B32&amp;"Genomsnitt",'Dataunderlag (dolt vid användni'!$A$2:$L$36,5,FALSE)*C32/VLOOKUP(B32&amp;"Genomsnitt",'Dataunderlag (dolt vid användni'!$A$2:$L$36,4,FALSE),0)</f>
        <v>0</v>
      </c>
      <c r="D96" s="55">
        <f>C32*VLOOKUP(B32&amp;"Genomsnitt",'Dataunderlag (dolt vid användni'!$A$2:$L$36,6,FALSE)/VLOOKUP(B32&amp;"Genomsnitt",'Dataunderlag (dolt vid användni'!$A$2:$L$36,4,FALSE)</f>
        <v>0</v>
      </c>
      <c r="E96" s="55" t="e">
        <f>VLOOKUP(B32&amp;"Genomsnitt",'Dataunderlag (dolt vid användni'!$A$2:$L$36,5,FALSE)*C32/$C$24</f>
        <v>#DIV/0!</v>
      </c>
      <c r="F96" s="55" t="e">
        <f t="shared" si="1"/>
        <v>#DIV/0!</v>
      </c>
      <c r="G96" s="136">
        <f>HLOOKUP($B$41,$C$92:$F$101,5,FALSE)+ROW()/1000000</f>
        <v>9.6000000000000002E-5</v>
      </c>
      <c r="H96" s="134">
        <f t="shared" si="2"/>
        <v>6</v>
      </c>
      <c r="I96" s="134">
        <v>4</v>
      </c>
      <c r="J96" s="134" t="str">
        <f t="shared" si="3"/>
        <v xml:space="preserve">Konferensbord </v>
      </c>
      <c r="K96" s="136">
        <f t="shared" si="4"/>
        <v>9.7999999999999997E-5</v>
      </c>
      <c r="L96" s="134"/>
      <c r="M96" s="134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</row>
    <row r="97" spans="1:29" s="43" customFormat="1" ht="28.15" customHeight="1">
      <c r="B97" s="54" t="str">
        <f t="shared" si="0"/>
        <v xml:space="preserve">Skrivbord </v>
      </c>
      <c r="C97" s="55">
        <f>ROUND(VLOOKUP(B33&amp;"Genomsnitt",'Dataunderlag (dolt vid användni'!$A$2:$L$36,5,FALSE)*C33/VLOOKUP(B33&amp;"Genomsnitt",'Dataunderlag (dolt vid användni'!$A$2:$L$36,4,FALSE),0)</f>
        <v>0</v>
      </c>
      <c r="D97" s="55">
        <f>C33*VLOOKUP(B33&amp;"Genomsnitt",'Dataunderlag (dolt vid användni'!$A$2:$L$36,6,FALSE)/VLOOKUP(B33&amp;"Genomsnitt",'Dataunderlag (dolt vid användni'!$A$2:$L$36,4,FALSE)</f>
        <v>0</v>
      </c>
      <c r="E97" s="55" t="e">
        <f>VLOOKUP(B33&amp;"Genomsnitt",'Dataunderlag (dolt vid användni'!$A$2:$L$36,5,FALSE)*C33/$C$24</f>
        <v>#DIV/0!</v>
      </c>
      <c r="F97" s="55" t="e">
        <f t="shared" si="1"/>
        <v>#DIV/0!</v>
      </c>
      <c r="G97" s="136">
        <f>HLOOKUP($B$41,$C$92:$F$101,6,FALSE)+ROW()/1000000</f>
        <v>9.7E-5</v>
      </c>
      <c r="H97" s="134">
        <f t="shared" si="2"/>
        <v>5</v>
      </c>
      <c r="I97" s="134">
        <v>5</v>
      </c>
      <c r="J97" s="134" t="str">
        <f t="shared" si="3"/>
        <v xml:space="preserve">Skrivbord </v>
      </c>
      <c r="K97" s="136">
        <f t="shared" si="4"/>
        <v>9.7E-5</v>
      </c>
      <c r="L97" s="134"/>
      <c r="M97" s="134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</row>
    <row r="98" spans="1:29" s="43" customFormat="1" ht="28.15" customHeight="1">
      <c r="B98" s="54" t="str">
        <f t="shared" si="0"/>
        <v xml:space="preserve">Konferensbord </v>
      </c>
      <c r="C98" s="55">
        <f>ROUND(VLOOKUP(B34&amp;"Genomsnitt",'Dataunderlag (dolt vid användni'!$A$2:$L$36,5,FALSE)*C34/VLOOKUP(B34&amp;"Genomsnitt",'Dataunderlag (dolt vid användni'!$A$2:$L$36,4,FALSE),0)</f>
        <v>0</v>
      </c>
      <c r="D98" s="55">
        <f>C34*VLOOKUP(B34&amp;"Genomsnitt",'Dataunderlag (dolt vid användni'!$A$2:$L$36,6,FALSE)/VLOOKUP(B34&amp;"Genomsnitt",'Dataunderlag (dolt vid användni'!$A$2:$L$36,4,FALSE)</f>
        <v>0</v>
      </c>
      <c r="E98" s="55" t="e">
        <f>VLOOKUP(B34&amp;"Genomsnitt",'Dataunderlag (dolt vid användni'!$A$2:$L$36,5,FALSE)*C34/$C$24</f>
        <v>#DIV/0!</v>
      </c>
      <c r="F98" s="55" t="e">
        <f t="shared" si="1"/>
        <v>#DIV/0!</v>
      </c>
      <c r="G98" s="136">
        <f>HLOOKUP($B$41,$C$92:$F$101,7,FALSE)+ROW()/1000000</f>
        <v>9.7999999999999997E-5</v>
      </c>
      <c r="H98" s="134">
        <f t="shared" si="2"/>
        <v>4</v>
      </c>
      <c r="I98" s="134">
        <v>6</v>
      </c>
      <c r="J98" s="134" t="str">
        <f t="shared" si="3"/>
        <v xml:space="preserve">Loungestol </v>
      </c>
      <c r="K98" s="136">
        <f t="shared" si="4"/>
        <v>9.6000000000000002E-5</v>
      </c>
      <c r="L98" s="134"/>
      <c r="M98" s="134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</row>
    <row r="99" spans="1:29" s="43" customFormat="1" ht="28.15" customHeight="1">
      <c r="B99" s="54" t="str">
        <f t="shared" si="0"/>
        <v xml:space="preserve">Skåp_hylla </v>
      </c>
      <c r="C99" s="55">
        <f>ROUND(VLOOKUP(B35&amp;"Genomsnitt",'Dataunderlag (dolt vid användni'!$A$2:$L$36,5,FALSE)*C35/VLOOKUP(B35&amp;"Genomsnitt",'Dataunderlag (dolt vid användni'!$A$2:$L$36,4,FALSE),0)</f>
        <v>0</v>
      </c>
      <c r="D99" s="55">
        <f>C35*VLOOKUP(B35&amp;"Genomsnitt",'Dataunderlag (dolt vid användni'!$A$2:$L$36,6,FALSE)/VLOOKUP(B35&amp;"Genomsnitt",'Dataunderlag (dolt vid användni'!$A$2:$L$36,4,FALSE)</f>
        <v>0</v>
      </c>
      <c r="E99" s="55" t="e">
        <f>VLOOKUP(B35&amp;"Genomsnitt",'Dataunderlag (dolt vid användni'!$A$2:$L$36,5,FALSE)*C35/$C$24</f>
        <v>#DIV/0!</v>
      </c>
      <c r="F99" s="55" t="e">
        <f t="shared" si="1"/>
        <v>#DIV/0!</v>
      </c>
      <c r="G99" s="136">
        <f>HLOOKUP($B$41,$C$92:$F$101,8,FALSE)+ROW()/1000000</f>
        <v>9.8999999999999994E-5</v>
      </c>
      <c r="H99" s="134">
        <f t="shared" si="2"/>
        <v>3</v>
      </c>
      <c r="I99" s="134">
        <v>7</v>
      </c>
      <c r="J99" s="134" t="str">
        <f t="shared" si="3"/>
        <v xml:space="preserve">Soffa </v>
      </c>
      <c r="K99" s="136">
        <f t="shared" si="4"/>
        <v>9.5000000000000005E-5</v>
      </c>
      <c r="L99" s="134"/>
      <c r="M99" s="134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</row>
    <row r="100" spans="1:29" s="43" customFormat="1" ht="28.15" customHeight="1">
      <c r="B100" s="54" t="str">
        <f t="shared" si="0"/>
        <v xml:space="preserve">Skärmvägg </v>
      </c>
      <c r="C100" s="55">
        <f>ROUND(VLOOKUP(B36&amp;"Genomsnitt",'Dataunderlag (dolt vid användni'!$A$2:$L$36,5,FALSE)*C36/VLOOKUP(B36&amp;"Genomsnitt",'Dataunderlag (dolt vid användni'!$A$2:$L$36,4,FALSE),0)</f>
        <v>0</v>
      </c>
      <c r="D100" s="55">
        <f>C36*VLOOKUP(B36&amp;"Genomsnitt",'Dataunderlag (dolt vid användni'!$A$2:$L$36,6,FALSE)/VLOOKUP(B36&amp;"Genomsnitt",'Dataunderlag (dolt vid användni'!$A$2:$L$36,4,FALSE)</f>
        <v>0</v>
      </c>
      <c r="E100" s="55" t="e">
        <f>VLOOKUP(B36&amp;"Genomsnitt",'Dataunderlag (dolt vid användni'!$A$2:$L$36,5,FALSE)*C36/$C$24</f>
        <v>#DIV/0!</v>
      </c>
      <c r="F100" s="55" t="e">
        <f t="shared" si="1"/>
        <v>#DIV/0!</v>
      </c>
      <c r="G100" s="136">
        <f>HLOOKUP($B$41,$C$92:$F$101,9,FALSE)+ROW()/1000000</f>
        <v>1E-4</v>
      </c>
      <c r="H100" s="134">
        <f t="shared" si="2"/>
        <v>2</v>
      </c>
      <c r="I100" s="134">
        <v>8</v>
      </c>
      <c r="J100" s="134" t="str">
        <f t="shared" si="3"/>
        <v xml:space="preserve">Konferensstol </v>
      </c>
      <c r="K100" s="136">
        <f t="shared" si="4"/>
        <v>9.3999999999999994E-5</v>
      </c>
      <c r="L100" s="134"/>
      <c r="M100" s="134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</row>
    <row r="101" spans="1:29" s="43" customFormat="1" ht="28.15" customHeight="1">
      <c r="B101" s="54" t="str">
        <f t="shared" si="0"/>
        <v xml:space="preserve">Bordsskärm </v>
      </c>
      <c r="C101" s="55">
        <f>ROUND(VLOOKUP(B37&amp;"Genomsnitt",'Dataunderlag (dolt vid användni'!$A$2:$L$36,5,FALSE)*C37/VLOOKUP(B37&amp;"Genomsnitt",'Dataunderlag (dolt vid användni'!$A$2:$L$36,4,FALSE),0)</f>
        <v>0</v>
      </c>
      <c r="D101" s="55">
        <f>C37*VLOOKUP(B37&amp;"Genomsnitt",'Dataunderlag (dolt vid användni'!$A$2:$L$36,6,FALSE)/VLOOKUP(B37&amp;"Genomsnitt",'Dataunderlag (dolt vid användni'!$A$2:$L$36,4,FALSE)</f>
        <v>0</v>
      </c>
      <c r="E101" s="55" t="e">
        <f>VLOOKUP(B37&amp;"Genomsnitt",'Dataunderlag (dolt vid användni'!$A$2:$L$36,5,FALSE)*C37/$C$24</f>
        <v>#DIV/0!</v>
      </c>
      <c r="F101" s="55" t="e">
        <f t="shared" si="1"/>
        <v>#DIV/0!</v>
      </c>
      <c r="G101" s="136">
        <f>HLOOKUP($B$41,$C$92:$F$101,10,FALSE)+ROW()/1000000</f>
        <v>1.01E-4</v>
      </c>
      <c r="H101" s="134">
        <f t="shared" si="2"/>
        <v>1</v>
      </c>
      <c r="I101" s="134">
        <v>9</v>
      </c>
      <c r="J101" s="134" t="str">
        <f t="shared" si="3"/>
        <v xml:space="preserve">Kontorsstol </v>
      </c>
      <c r="K101" s="136">
        <f t="shared" si="4"/>
        <v>9.2999999999999997E-5</v>
      </c>
      <c r="L101" s="134"/>
      <c r="M101" s="134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</row>
    <row r="102" spans="1:29" s="43" customFormat="1" ht="28.15" customHeight="1">
      <c r="B102" s="54" t="s">
        <v>23</v>
      </c>
      <c r="C102" s="55">
        <f>SUM(C93:C101)</f>
        <v>0</v>
      </c>
      <c r="D102" s="55">
        <f>SUM(D93:D101)</f>
        <v>0</v>
      </c>
      <c r="E102" s="55" t="e">
        <f>SUM(E93:E101)</f>
        <v>#DIV/0!</v>
      </c>
      <c r="F102" s="55" t="e">
        <f>SUM(F93:F101)</f>
        <v>#DIV/0!</v>
      </c>
      <c r="G102" s="134"/>
      <c r="H102" s="134"/>
      <c r="I102" s="134"/>
      <c r="J102" s="134" t="s">
        <v>24</v>
      </c>
      <c r="K102" s="136">
        <f>SUM(K93:K101)</f>
        <v>8.7299999999999997E-4</v>
      </c>
      <c r="L102" s="134"/>
      <c r="M102" s="134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</row>
    <row r="103" spans="1:29" s="43" customFormat="1" ht="17.649999999999999" customHeight="1">
      <c r="A103" s="45"/>
      <c r="B103" s="134"/>
      <c r="C103" s="134"/>
      <c r="D103" s="134"/>
      <c r="E103" s="134"/>
      <c r="F103" s="45"/>
      <c r="G103" s="134"/>
      <c r="H103" s="134"/>
      <c r="I103" s="134"/>
      <c r="J103" s="134"/>
      <c r="K103" s="134"/>
      <c r="L103" s="134"/>
      <c r="M103" s="134"/>
      <c r="N103" s="45"/>
    </row>
    <row r="104" spans="1:29" s="43" customFormat="1">
      <c r="A104" s="45"/>
      <c r="B104" s="134"/>
      <c r="C104" s="134"/>
      <c r="D104" s="134"/>
      <c r="E104" s="134"/>
      <c r="F104" s="45"/>
      <c r="G104" s="134"/>
      <c r="H104" s="134"/>
      <c r="I104" s="134"/>
      <c r="J104" s="134"/>
      <c r="K104" s="134"/>
      <c r="L104" s="134"/>
      <c r="M104" s="134"/>
      <c r="N104" s="45"/>
    </row>
    <row r="105" spans="1:29" s="43" customFormat="1" ht="21">
      <c r="A105" s="45"/>
      <c r="B105" s="138" t="s">
        <v>25</v>
      </c>
      <c r="C105" s="139" t="str">
        <f>ROUND(C102,0)&amp;" kg CO2-ekv"</f>
        <v>0 kg CO2-ekv</v>
      </c>
      <c r="D105" s="134"/>
      <c r="E105" s="134"/>
      <c r="F105" s="45"/>
      <c r="G105" s="134"/>
      <c r="H105" s="134"/>
      <c r="I105" s="134"/>
      <c r="J105" s="134"/>
      <c r="K105" s="134"/>
      <c r="L105" s="134"/>
      <c r="M105" s="134"/>
    </row>
    <row r="106" spans="1:29" s="43" customFormat="1" ht="21">
      <c r="A106" s="45"/>
      <c r="B106" s="138" t="s">
        <v>26</v>
      </c>
      <c r="C106" s="139" t="str">
        <f>ROUND(C102/0.27089717/700,0)&amp;" flyg"</f>
        <v>0 flyg</v>
      </c>
      <c r="D106" s="134"/>
      <c r="E106" s="134"/>
      <c r="F106" s="45"/>
      <c r="G106" s="134"/>
      <c r="H106" s="134"/>
      <c r="I106" s="134"/>
      <c r="J106" s="134"/>
      <c r="K106" s="134"/>
      <c r="L106" s="134"/>
      <c r="M106" s="134"/>
    </row>
    <row r="107" spans="1:29" s="43" customFormat="1" ht="21">
      <c r="A107" s="45"/>
      <c r="B107" s="138" t="s">
        <v>27</v>
      </c>
      <c r="C107" s="139" t="e">
        <f>TEXT(ROUND(E102,0),"### ### ##0")&amp;" kg CO2-ekv"</f>
        <v>#DIV/0!</v>
      </c>
      <c r="D107" s="134"/>
      <c r="E107" s="134"/>
      <c r="F107" s="45"/>
      <c r="G107" s="134"/>
      <c r="H107" s="134"/>
      <c r="I107" s="134"/>
      <c r="J107" s="134"/>
      <c r="K107" s="134"/>
      <c r="L107" s="134"/>
      <c r="M107" s="134"/>
    </row>
    <row r="108" spans="1:29" s="43" customFormat="1" ht="21">
      <c r="A108" s="45"/>
      <c r="B108" s="138" t="s">
        <v>28</v>
      </c>
      <c r="C108" s="139" t="str">
        <f>TEXT(ROUND(D102,0),"### ### ##0")&amp;" NOK"</f>
        <v>0 NOK</v>
      </c>
      <c r="D108" s="134"/>
      <c r="E108" s="134"/>
      <c r="F108" s="45"/>
      <c r="G108" s="134"/>
      <c r="H108" s="134"/>
      <c r="I108" s="134"/>
      <c r="J108" s="134"/>
      <c r="K108" s="134"/>
      <c r="L108" s="134"/>
      <c r="M108" s="134"/>
    </row>
    <row r="109" spans="1:29" s="43" customFormat="1" ht="21">
      <c r="A109" s="45"/>
      <c r="B109" s="138" t="s">
        <v>29</v>
      </c>
      <c r="C109" s="140" t="e">
        <f>TEXT(ROUND(F102,0),"### ### ##0")&amp;" kg CO2-ekv"</f>
        <v>#DIV/0!</v>
      </c>
      <c r="D109" s="134"/>
      <c r="E109" s="134"/>
      <c r="F109" s="45"/>
      <c r="G109" s="134"/>
      <c r="H109" s="134"/>
      <c r="I109" s="134"/>
      <c r="J109" s="134"/>
      <c r="K109" s="134"/>
      <c r="L109" s="134"/>
      <c r="M109" s="134"/>
    </row>
    <row r="110" spans="1:29" s="43" customFormat="1">
      <c r="A110" s="45"/>
      <c r="B110" s="134"/>
      <c r="C110" s="134"/>
      <c r="D110" s="134"/>
      <c r="E110" s="134"/>
      <c r="F110" s="45"/>
      <c r="G110" s="134"/>
      <c r="H110" s="134"/>
      <c r="I110" s="134"/>
      <c r="J110" s="134"/>
      <c r="K110" s="134"/>
      <c r="L110" s="134"/>
      <c r="M110" s="134"/>
    </row>
    <row r="111" spans="1:29" s="57" customFormat="1" ht="21">
      <c r="A111" s="56"/>
      <c r="B111" s="138"/>
      <c r="C111" s="140"/>
      <c r="D111" s="134"/>
      <c r="E111" s="134"/>
      <c r="F111" s="45"/>
      <c r="G111" s="137"/>
      <c r="H111" s="137"/>
      <c r="I111" s="137"/>
      <c r="J111" s="137"/>
      <c r="K111" s="137"/>
      <c r="L111" s="137"/>
      <c r="M111" s="137"/>
      <c r="O111" s="58"/>
    </row>
    <row r="112" spans="1:29" s="57" customFormat="1" ht="21">
      <c r="A112" s="56"/>
      <c r="B112" s="138"/>
      <c r="C112" s="141"/>
      <c r="D112" s="134"/>
      <c r="E112" s="134"/>
      <c r="F112" s="45"/>
      <c r="G112" s="137"/>
      <c r="H112" s="137"/>
      <c r="I112" s="137"/>
      <c r="J112" s="137"/>
      <c r="K112" s="137"/>
      <c r="L112" s="137"/>
      <c r="M112" s="137"/>
    </row>
    <row r="113" spans="1:13" s="57" customFormat="1" ht="21">
      <c r="A113" s="56"/>
      <c r="B113" s="138"/>
      <c r="C113" s="138"/>
      <c r="D113" s="134"/>
      <c r="E113" s="134"/>
      <c r="F113" s="45"/>
      <c r="G113" s="137"/>
      <c r="H113" s="137"/>
      <c r="I113" s="137"/>
      <c r="J113" s="137"/>
      <c r="K113" s="137"/>
      <c r="L113" s="137"/>
      <c r="M113" s="137"/>
    </row>
    <row r="114" spans="1:13" s="57" customFormat="1" ht="21">
      <c r="A114" s="56"/>
      <c r="B114" s="138"/>
      <c r="C114" s="139"/>
      <c r="D114" s="134"/>
      <c r="E114" s="134"/>
      <c r="F114" s="45"/>
      <c r="G114" s="56"/>
      <c r="H114" s="56"/>
      <c r="I114" s="56"/>
      <c r="J114" s="56"/>
      <c r="K114" s="56"/>
      <c r="L114" s="56"/>
    </row>
    <row r="115" spans="1:13" s="57" customFormat="1" ht="21">
      <c r="A115" s="56"/>
      <c r="B115" s="138"/>
      <c r="C115" s="138"/>
      <c r="D115" s="134"/>
      <c r="E115" s="134"/>
      <c r="F115" s="45"/>
      <c r="G115" s="56"/>
      <c r="H115" s="56"/>
      <c r="I115" s="56"/>
      <c r="J115" s="56"/>
      <c r="K115" s="56"/>
      <c r="L115" s="56"/>
    </row>
    <row r="116" spans="1:13" s="57" customFormat="1" ht="21">
      <c r="A116" s="56"/>
      <c r="B116" s="138"/>
      <c r="C116" s="138"/>
      <c r="D116" s="134"/>
      <c r="E116" s="134"/>
      <c r="F116" s="45"/>
      <c r="G116" s="56"/>
      <c r="H116" s="56"/>
      <c r="I116" s="56"/>
      <c r="J116" s="56"/>
      <c r="K116" s="56"/>
      <c r="L116" s="56"/>
    </row>
    <row r="117" spans="1:13" s="57" customFormat="1" ht="21">
      <c r="A117" s="56"/>
      <c r="B117" s="125"/>
      <c r="C117" s="125"/>
      <c r="D117" s="45"/>
      <c r="E117" s="45"/>
      <c r="F117" s="45"/>
      <c r="G117" s="56"/>
      <c r="H117" s="56"/>
      <c r="I117" s="56"/>
      <c r="J117" s="56"/>
      <c r="K117" s="56"/>
      <c r="L117" s="56"/>
    </row>
    <row r="118" spans="1:13" s="57" customFormat="1" ht="21">
      <c r="A118" s="56"/>
      <c r="B118" s="125"/>
      <c r="C118" s="125"/>
      <c r="D118" s="45"/>
      <c r="E118" s="45"/>
      <c r="F118" s="45"/>
      <c r="G118" s="56"/>
      <c r="H118" s="56"/>
      <c r="I118" s="56"/>
      <c r="J118" s="56"/>
      <c r="K118" s="56"/>
      <c r="L118" s="56"/>
    </row>
    <row r="119" spans="1:13" s="57" customFormat="1" ht="21">
      <c r="A119" s="56"/>
      <c r="B119" s="125"/>
      <c r="C119" s="125"/>
      <c r="D119" s="45"/>
      <c r="E119" s="45"/>
      <c r="F119" s="45"/>
      <c r="G119" s="56"/>
      <c r="H119" s="56"/>
      <c r="I119" s="56"/>
      <c r="J119" s="56"/>
      <c r="K119" s="56"/>
      <c r="L119" s="56"/>
    </row>
    <row r="120" spans="1:13" s="57" customFormat="1" ht="21">
      <c r="A120" s="56"/>
      <c r="B120" s="125"/>
      <c r="C120" s="125"/>
      <c r="D120" s="45"/>
      <c r="E120" s="45"/>
      <c r="F120" s="45"/>
      <c r="G120" s="56"/>
      <c r="H120" s="56"/>
      <c r="I120" s="56"/>
      <c r="J120" s="56"/>
      <c r="K120" s="56"/>
      <c r="L120" s="56"/>
    </row>
    <row r="121" spans="1:13" s="57" customFormat="1">
      <c r="A121" s="56"/>
      <c r="B121" s="45"/>
      <c r="C121" s="45"/>
      <c r="D121" s="45"/>
      <c r="E121" s="45"/>
      <c r="F121" s="45"/>
      <c r="G121" s="56"/>
      <c r="H121" s="56"/>
      <c r="I121" s="56"/>
      <c r="J121" s="56"/>
      <c r="K121" s="56"/>
      <c r="L121" s="56"/>
    </row>
    <row r="122" spans="1:13" s="57" customFormat="1">
      <c r="A122" s="56"/>
      <c r="B122" s="45"/>
      <c r="C122" s="45"/>
      <c r="D122" s="45"/>
      <c r="E122" s="45"/>
      <c r="F122" s="45"/>
      <c r="G122" s="56"/>
      <c r="H122" s="56"/>
      <c r="I122" s="56"/>
      <c r="J122" s="56"/>
      <c r="K122" s="56"/>
      <c r="L122" s="56"/>
    </row>
    <row r="123" spans="1:13" s="57" customFormat="1">
      <c r="A123" s="56"/>
      <c r="B123" s="45"/>
      <c r="C123" s="45"/>
      <c r="D123" s="45"/>
      <c r="E123" s="45"/>
      <c r="F123" s="45"/>
      <c r="G123" s="56"/>
      <c r="H123" s="56"/>
      <c r="I123" s="56"/>
      <c r="J123" s="56"/>
      <c r="K123" s="56"/>
      <c r="L123" s="56"/>
    </row>
    <row r="124" spans="1:13" s="57" customFormat="1">
      <c r="A124" s="56"/>
      <c r="B124" s="45"/>
      <c r="C124" s="45"/>
      <c r="D124" s="45"/>
      <c r="E124" s="45"/>
      <c r="F124" s="45"/>
      <c r="G124" s="56"/>
      <c r="H124" s="56"/>
      <c r="I124" s="56"/>
      <c r="J124" s="56"/>
      <c r="K124" s="56"/>
      <c r="L124" s="56"/>
    </row>
    <row r="125" spans="1:13" s="57" customFormat="1">
      <c r="A125" s="56"/>
      <c r="B125" s="45"/>
      <c r="C125" s="45"/>
      <c r="D125" s="45"/>
      <c r="E125" s="45"/>
      <c r="F125" s="45"/>
      <c r="G125" s="56"/>
      <c r="H125" s="56"/>
      <c r="I125" s="56"/>
      <c r="J125" s="56"/>
      <c r="K125" s="56"/>
      <c r="L125" s="56"/>
    </row>
    <row r="126" spans="1:13" s="57" customFormat="1">
      <c r="A126" s="56"/>
      <c r="B126" s="45"/>
      <c r="C126" s="45"/>
      <c r="D126" s="45"/>
      <c r="E126" s="45"/>
      <c r="F126" s="45"/>
      <c r="G126" s="56"/>
      <c r="H126" s="56"/>
      <c r="I126" s="56"/>
      <c r="J126" s="56"/>
      <c r="K126" s="56"/>
      <c r="L126" s="56"/>
    </row>
    <row r="127" spans="1:13" s="57" customFormat="1">
      <c r="A127" s="56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</row>
    <row r="128" spans="1:13" s="57" customFormat="1">
      <c r="A128" s="56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</row>
    <row r="129" spans="1:12" s="57" customFormat="1">
      <c r="A129" s="56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</row>
    <row r="130" spans="1:12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</row>
    <row r="131" spans="1:12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</row>
    <row r="132" spans="1:12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</row>
    <row r="133" spans="1:12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</row>
    <row r="134" spans="1:12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</row>
    <row r="135" spans="1:12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</row>
    <row r="136" spans="1:12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</row>
    <row r="137" spans="1:12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</row>
    <row r="138" spans="1:12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</row>
    <row r="139" spans="1:12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</row>
    <row r="140" spans="1:12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</row>
    <row r="141" spans="1:12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</row>
    <row r="142" spans="1:12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</row>
    <row r="143" spans="1:12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</row>
    <row r="144" spans="1:12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</row>
    <row r="145" spans="1:12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</row>
    <row r="146" spans="1:12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</row>
    <row r="147" spans="1:12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</row>
    <row r="148" spans="1:12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</row>
    <row r="149" spans="1:12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</row>
    <row r="150" spans="1:12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</row>
    <row r="151" spans="1:12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</row>
    <row r="152" spans="1:12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</row>
    <row r="153" spans="1:12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</row>
    <row r="154" spans="1:12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</row>
    <row r="155" spans="1:12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</row>
    <row r="156" spans="1:12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</row>
    <row r="157" spans="1:12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</row>
    <row r="158" spans="1:12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</row>
    <row r="159" spans="1:12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</row>
    <row r="160" spans="1:12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</row>
    <row r="161" spans="1:1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</row>
    <row r="162" spans="1:1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</row>
    <row r="163" spans="1:1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</row>
    <row r="164" spans="1:1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</row>
  </sheetData>
  <sheetProtection algorithmName="SHA-512" hashValue="Xr3yCR2/kRdGvcU6xUzlg1mafSYRyg809kMZ9+Jqc/BzfvYJ6f2WvAEvZq8lZ7Sxanw2PnqPp7JfC44DyAN7wg==" saltValue="eDDmcGmd0fLv6tCQ1xk3Zw==" spinCount="100000" sheet="1" objects="1" scenarios="1"/>
  <dataValidations count="1">
    <dataValidation type="list" allowBlank="1" showInputMessage="1" showErrorMessage="1" sqref="B41" xr:uid="{00000000-0002-0000-0100-000000000000}">
      <formula1>$C$92:$F$92</formula1>
    </dataValidation>
  </dataValidations>
  <hyperlinks>
    <hyperlink ref="A1" location="Introduktion!A1" display="'Introduktion!A1" xr:uid="{00000000-0004-0000-0100-000000000000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88837-619A-834D-84BF-1DEEEEDC09EF}">
  <sheetPr>
    <tabColor rgb="FF09A981"/>
  </sheetPr>
  <dimension ref="A1:S56"/>
  <sheetViews>
    <sheetView showGridLines="0" zoomScale="60" zoomScaleNormal="60" workbookViewId="0">
      <pane ySplit="1" topLeftCell="A2" activePane="bottomLeft" state="frozen"/>
      <selection pane="bottomLeft"/>
    </sheetView>
  </sheetViews>
  <sheetFormatPr defaultColWidth="11" defaultRowHeight="14.45"/>
  <cols>
    <col min="1" max="1" width="15.140625" style="2" customWidth="1"/>
    <col min="2" max="2" width="51.42578125" style="2" customWidth="1"/>
    <col min="3" max="3" width="45.5703125" style="2" customWidth="1"/>
    <col min="4" max="4" width="36.140625" style="2" customWidth="1"/>
    <col min="5" max="5" width="47.42578125" style="2" bestFit="1" customWidth="1"/>
    <col min="6" max="6" width="26.5703125" style="2" customWidth="1"/>
    <col min="7" max="7" width="32.5703125" style="2" bestFit="1" customWidth="1"/>
    <col min="8" max="8" width="25.7109375" style="2" customWidth="1"/>
    <col min="9" max="9" width="11" style="2" customWidth="1"/>
    <col min="10" max="10" width="15.7109375" style="2" customWidth="1"/>
    <col min="11" max="15" width="28.42578125" style="2" customWidth="1"/>
    <col min="16" max="16" width="23.140625" style="2" customWidth="1"/>
    <col min="17" max="16384" width="11" style="2"/>
  </cols>
  <sheetData>
    <row r="1" spans="1:7" s="6" customFormat="1" ht="65.25" customHeight="1">
      <c r="A1" s="26" t="s">
        <v>1</v>
      </c>
      <c r="G1" s="27"/>
    </row>
    <row r="2" spans="1:7" s="7" customFormat="1">
      <c r="G2" s="28"/>
    </row>
    <row r="3" spans="1:7" s="7" customFormat="1">
      <c r="G3" s="28"/>
    </row>
    <row r="4" spans="1:7" s="7" customFormat="1">
      <c r="G4" s="28"/>
    </row>
    <row r="5" spans="1:7" s="7" customFormat="1">
      <c r="G5" s="28"/>
    </row>
    <row r="6" spans="1:7" s="7" customFormat="1">
      <c r="G6" s="28"/>
    </row>
    <row r="7" spans="1:7" s="7" customFormat="1">
      <c r="G7" s="28"/>
    </row>
    <row r="8" spans="1:7" s="7" customFormat="1">
      <c r="G8" s="28"/>
    </row>
    <row r="9" spans="1:7" s="7" customFormat="1">
      <c r="G9" s="28"/>
    </row>
    <row r="10" spans="1:7" s="7" customFormat="1">
      <c r="G10" s="28"/>
    </row>
    <row r="11" spans="1:7" s="7" customFormat="1">
      <c r="G11" s="28"/>
    </row>
    <row r="12" spans="1:7" s="7" customFormat="1">
      <c r="G12" s="28"/>
    </row>
    <row r="13" spans="1:7" s="7" customFormat="1">
      <c r="G13" s="28"/>
    </row>
    <row r="14" spans="1:7" s="7" customFormat="1">
      <c r="G14" s="28"/>
    </row>
    <row r="15" spans="1:7" s="7" customFormat="1">
      <c r="G15" s="28"/>
    </row>
    <row r="16" spans="1:7" s="7" customFormat="1">
      <c r="G16" s="28"/>
    </row>
    <row r="17" spans="2:19" ht="45" customHeight="1">
      <c r="G17" s="29"/>
      <c r="L17" s="59" t="s">
        <v>30</v>
      </c>
      <c r="M17" s="59"/>
      <c r="N17" s="59"/>
      <c r="O17" s="59"/>
      <c r="P17" s="59"/>
      <c r="Q17" s="59"/>
      <c r="R17" s="59"/>
      <c r="S17" s="59"/>
    </row>
    <row r="18" spans="2:19" ht="103.15" customHeight="1">
      <c r="G18" s="29"/>
      <c r="L18" s="59"/>
      <c r="M18" s="59" t="s">
        <v>31</v>
      </c>
      <c r="N18" s="59" t="s">
        <v>32</v>
      </c>
      <c r="O18" s="59"/>
      <c r="P18" s="59" t="str" cm="1">
        <f t="array" aca="1" ref="P18:Q22" ca="1">INDIRECT("M18:N"&amp;18+COUNTA(M19:M22)-COUNTIF(M19:M22,""))</f>
        <v>Åtgärd</v>
      </c>
      <c r="Q18" s="59" t="str">
        <f ca="1"/>
        <v>Klimatavtryck per år per enhet</v>
      </c>
      <c r="R18" s="59"/>
      <c r="S18" s="59"/>
    </row>
    <row r="19" spans="2:19" ht="67.150000000000006" customHeight="1">
      <c r="G19" s="30"/>
      <c r="L19" s="59"/>
      <c r="M19" s="59" t="str">
        <f>IF(ISERROR(VLOOKUP($C$23,'Dataunderlag (dolt vid användni'!$C$39:$C$42,1,FALSE)),'Dataunderlag (dolt vid användni'!B39,'Dataunderlag (dolt vid användni'!A39)</f>
        <v>Köpa nytt</v>
      </c>
      <c r="N19" s="143" cm="1">
        <f t="array" ref="N19">_xlfn.XLOOKUP($C$23&amp;$N$26,'Dataunderlag (dolt vid användni'!$A$2:$A$36,_xlfn.XLOOKUP(M19,'Dataunderlag (dolt vid användni'!$A$1:$L$1,'Dataunderlag (dolt vid användni'!$A$2:$L$36))/(VLOOKUP($C$23&amp;$N$26,Dataunderlag,4,FALSE)*IF(Klimatåtgärd!M19="Reparation",0.8,IF(Klimatåtgärd!M19="Köpa begagnat",0.7,IF(Klimatåtgärd!M19="Intern återanvändning",0.5,1))))</f>
        <v>7.6387499999999999</v>
      </c>
      <c r="O19" s="59"/>
      <c r="P19" s="59" t="str">
        <f ca="1"/>
        <v>Köpa nytt</v>
      </c>
      <c r="Q19" s="143">
        <f ca="1"/>
        <v>7.6387499999999999</v>
      </c>
      <c r="R19" s="59"/>
      <c r="S19" s="59"/>
    </row>
    <row r="20" spans="2:19">
      <c r="G20" s="30"/>
      <c r="L20" s="59"/>
      <c r="M20" s="59" t="str">
        <f>IF(ISERROR(VLOOKUP($C$23,'Dataunderlag (dolt vid användni'!$C$39:$C$42,1,FALSE)),'Dataunderlag (dolt vid användni'!B40,'Dataunderlag (dolt vid användni'!A40)</f>
        <v>Reparation</v>
      </c>
      <c r="N20" s="143" cm="1">
        <f t="array" ref="N20">_xlfn.XLOOKUP($C$23&amp;$N$26,'Dataunderlag (dolt vid användni'!$A$2:$A$36,_xlfn.XLOOKUP(M20,'Dataunderlag (dolt vid användni'!$A$1:$L$1,'Dataunderlag (dolt vid användni'!$A$2:$L$36))/(VLOOKUP($C$23&amp;$N$26,Dataunderlag,4,FALSE)*IF(Klimatåtgärd!M20="Reparation",0.8,IF(Klimatåtgärd!M20="Köpa begagnat",0.7,IF(Klimatåtgärd!M20="Intern ombruk",0.5,1))))</f>
        <v>1.7203124999999999</v>
      </c>
      <c r="O20" s="59"/>
      <c r="P20" s="59" t="str">
        <f ca="1"/>
        <v>Reparation</v>
      </c>
      <c r="Q20" s="143">
        <f ca="1"/>
        <v>1.7203124999999999</v>
      </c>
      <c r="R20" s="59"/>
      <c r="S20" s="59"/>
    </row>
    <row r="21" spans="2:19">
      <c r="L21" s="59"/>
      <c r="M21" s="59" t="str">
        <f>IF(ISERROR(VLOOKUP($C$23,'Dataunderlag (dolt vid användni'!$C$39:$C$42,1,FALSE)),'Dataunderlag (dolt vid användni'!B41,'Dataunderlag (dolt vid användni'!A41)</f>
        <v>Köpa begagnat</v>
      </c>
      <c r="N21" s="143" cm="1">
        <f t="array" ref="N21">_xlfn.XLOOKUP($C$23&amp;$N$26,'Dataunderlag (dolt vid användni'!$A$2:$A$36,_xlfn.XLOOKUP(M21,'Dataunderlag (dolt vid användni'!$A$1:$L$1,'Dataunderlag (dolt vid användni'!$A$2:$L$36))/(VLOOKUP($C$23&amp;$N$26,Dataunderlag,4,FALSE)*IF(Klimatåtgärd!M21="Reparation",0.8,IF(Klimatåtgärd!M21="Köpa begagnat",0.7,IF(Klimatåtgärd!M21="Intern ombruk",0.5,1))))</f>
        <v>0.84285714285714286</v>
      </c>
      <c r="O21" s="59"/>
      <c r="P21" s="59" t="str">
        <f ca="1"/>
        <v>Köpa begagnat</v>
      </c>
      <c r="Q21" s="143">
        <f ca="1"/>
        <v>0.84285714285714286</v>
      </c>
      <c r="R21" s="59"/>
      <c r="S21" s="59"/>
    </row>
    <row r="22" spans="2:19">
      <c r="L22" s="59"/>
      <c r="M22" s="59" t="str">
        <f>IF(ISERROR(VLOOKUP($C$23,'Dataunderlag (dolt vid användni'!$C$39:$C$42,1,FALSE)),"",'Dataunderlag (dolt vid användni'!A42)</f>
        <v>Intern återanvändning</v>
      </c>
      <c r="N22" s="143" cm="1">
        <f t="array" ref="N22">_xlfn.XLOOKUP($C$23&amp;$N$26,'Dataunderlag (dolt vid användni'!$A$2:$A$36,_xlfn.XLOOKUP(M22,'Dataunderlag (dolt vid användni'!$A$1:$L$1,'Dataunderlag (dolt vid användni'!$A$2:$L$36))/(VLOOKUP($C$23&amp;$N$26,Dataunderlag,4,FALSE)*IF(Klimatåtgärd!M22="Reparation",0.8,IF(Klimatåtgärd!M22="Köpa begagnat",0.7,IF(Klimatåtgärd!M22="Intern ombruk",0.5,1))))</f>
        <v>0</v>
      </c>
      <c r="O22" s="59"/>
      <c r="P22" s="59" t="str">
        <f ca="1"/>
        <v>Intern återanvändning</v>
      </c>
      <c r="Q22" s="143">
        <f ca="1"/>
        <v>0</v>
      </c>
      <c r="R22" s="59"/>
      <c r="S22" s="59"/>
    </row>
    <row r="23" spans="2:19" ht="31.15" customHeight="1">
      <c r="B23" s="60" t="s">
        <v>33</v>
      </c>
      <c r="C23" s="24" t="s">
        <v>34</v>
      </c>
      <c r="L23" s="59"/>
      <c r="M23" s="59"/>
      <c r="N23" s="143"/>
      <c r="O23" s="59"/>
      <c r="P23" s="59"/>
      <c r="Q23" s="59"/>
      <c r="R23" s="59"/>
      <c r="S23" s="59"/>
    </row>
    <row r="24" spans="2:19" ht="30" customHeight="1">
      <c r="B24" s="60" t="s">
        <v>35</v>
      </c>
      <c r="C24" s="24" t="s">
        <v>36</v>
      </c>
      <c r="L24" s="59"/>
      <c r="M24" s="59" t="s">
        <v>37</v>
      </c>
      <c r="N24" s="59" t="b">
        <f>NOT(ISERROR(VLOOKUP(C23&amp;C24,Dataunderlag,2,FALSE)))</f>
        <v>1</v>
      </c>
      <c r="O24" s="59"/>
      <c r="P24" s="59"/>
      <c r="Q24" s="59"/>
      <c r="R24" s="59"/>
      <c r="S24" s="59"/>
    </row>
    <row r="25" spans="2:19">
      <c r="L25" s="59"/>
      <c r="M25" s="59"/>
      <c r="N25" s="59"/>
      <c r="O25" s="59"/>
      <c r="P25" s="59"/>
      <c r="Q25" s="59"/>
      <c r="R25" s="59"/>
      <c r="S25" s="59"/>
    </row>
    <row r="26" spans="2:19" ht="73.150000000000006" customHeight="1">
      <c r="B26" s="61"/>
      <c r="C26" s="62" t="s">
        <v>38</v>
      </c>
      <c r="L26" s="59"/>
      <c r="M26" s="59" t="s">
        <v>39</v>
      </c>
      <c r="N26" s="59" t="str">
        <f>IFERROR(VLOOKUP($C$23&amp;$C$24,Dataunderlag,3,FALSE),"Genomsnitt")</f>
        <v>Genomsnitt</v>
      </c>
      <c r="O26" s="59"/>
      <c r="P26" s="59"/>
      <c r="Q26" s="59"/>
      <c r="R26" s="59"/>
      <c r="S26" s="59"/>
    </row>
    <row r="27" spans="2:19" ht="21">
      <c r="B27" s="63"/>
      <c r="C27" s="64"/>
      <c r="L27" s="59"/>
      <c r="M27" s="59"/>
      <c r="N27" s="59"/>
      <c r="O27" s="59"/>
      <c r="P27" s="59"/>
      <c r="Q27" s="59"/>
      <c r="R27" s="59"/>
      <c r="S27" s="59"/>
    </row>
    <row r="28" spans="2:19" ht="21">
      <c r="B28" s="63"/>
      <c r="C28" s="64"/>
      <c r="L28" s="59"/>
      <c r="M28" s="59"/>
      <c r="N28" s="59"/>
      <c r="O28" s="59"/>
      <c r="P28" s="59"/>
      <c r="Q28" s="59"/>
      <c r="R28" s="59"/>
      <c r="S28" s="59"/>
    </row>
    <row r="29" spans="2:19" ht="54" customHeight="1">
      <c r="C29" s="64"/>
      <c r="L29" s="59"/>
      <c r="M29" s="59"/>
      <c r="N29" s="59"/>
      <c r="O29" s="59"/>
      <c r="P29" s="59"/>
      <c r="Q29" s="59"/>
      <c r="R29" s="59"/>
      <c r="S29" s="59"/>
    </row>
    <row r="30" spans="2:19" ht="21">
      <c r="B30" s="63"/>
      <c r="C30" s="64"/>
      <c r="L30" s="59"/>
      <c r="M30" s="59"/>
      <c r="N30" s="59"/>
      <c r="O30" s="59"/>
      <c r="P30" s="59"/>
      <c r="Q30" s="59"/>
      <c r="R30" s="59"/>
      <c r="S30" s="59"/>
    </row>
    <row r="31" spans="2:19" ht="91.15" customHeight="1">
      <c r="B31" s="63"/>
      <c r="C31" s="64"/>
      <c r="L31" s="59"/>
      <c r="M31" s="59"/>
      <c r="N31" s="59"/>
      <c r="O31" s="59"/>
      <c r="P31" s="59"/>
      <c r="Q31" s="59"/>
      <c r="R31" s="59"/>
      <c r="S31" s="59"/>
    </row>
    <row r="32" spans="2:19" ht="21">
      <c r="B32" s="63"/>
      <c r="C32" s="64"/>
    </row>
    <row r="33" spans="2:3" ht="21">
      <c r="B33" s="63"/>
      <c r="C33" s="64"/>
    </row>
    <row r="34" spans="2:3" ht="21">
      <c r="B34" s="63"/>
      <c r="C34" s="64"/>
    </row>
    <row r="35" spans="2:3" ht="21">
      <c r="B35" s="63"/>
      <c r="C35" s="64"/>
    </row>
    <row r="36" spans="2:3" ht="21">
      <c r="B36" s="63"/>
      <c r="C36" s="64"/>
    </row>
    <row r="37" spans="2:3" ht="21">
      <c r="B37" s="63"/>
      <c r="C37" s="64"/>
    </row>
    <row r="38" spans="2:3" ht="21">
      <c r="B38" s="63"/>
      <c r="C38" s="64"/>
    </row>
    <row r="39" spans="2:3" ht="21">
      <c r="B39" s="63"/>
      <c r="C39" s="64"/>
    </row>
    <row r="40" spans="2:3" ht="21">
      <c r="B40" s="63"/>
      <c r="C40" s="64"/>
    </row>
    <row r="41" spans="2:3" ht="21">
      <c r="B41" s="63"/>
      <c r="C41" s="64"/>
    </row>
    <row r="42" spans="2:3" ht="21">
      <c r="B42" s="63"/>
      <c r="C42" s="64"/>
    </row>
    <row r="43" spans="2:3" ht="21">
      <c r="B43" s="63"/>
      <c r="C43" s="64"/>
    </row>
    <row r="44" spans="2:3" ht="21">
      <c r="B44" s="63"/>
      <c r="C44" s="64"/>
    </row>
    <row r="45" spans="2:3" ht="33" customHeight="1">
      <c r="B45" s="63"/>
      <c r="C45" s="64"/>
    </row>
    <row r="46" spans="2:3" ht="21">
      <c r="B46" s="63"/>
      <c r="C46" s="64"/>
    </row>
    <row r="47" spans="2:3" ht="21">
      <c r="B47" s="63"/>
      <c r="C47" s="64"/>
    </row>
    <row r="48" spans="2:3" ht="21">
      <c r="B48" s="63"/>
      <c r="C48" s="64"/>
    </row>
    <row r="49" spans="2:3" ht="21">
      <c r="B49" s="63"/>
      <c r="C49" s="64"/>
    </row>
    <row r="50" spans="2:3" ht="21">
      <c r="B50" s="63"/>
      <c r="C50" s="64"/>
    </row>
    <row r="51" spans="2:3" ht="21">
      <c r="B51" s="63"/>
      <c r="C51" s="64"/>
    </row>
    <row r="52" spans="2:3" ht="21">
      <c r="B52" s="63"/>
      <c r="C52" s="64"/>
    </row>
    <row r="53" spans="2:3" ht="21">
      <c r="B53" s="63"/>
      <c r="C53" s="64"/>
    </row>
    <row r="54" spans="2:3" ht="21">
      <c r="B54" s="63"/>
      <c r="C54" s="64"/>
    </row>
    <row r="55" spans="2:3" ht="21">
      <c r="B55" s="63"/>
      <c r="C55" s="64"/>
    </row>
    <row r="56" spans="2:3" ht="21">
      <c r="B56" s="63"/>
      <c r="C56" s="64"/>
    </row>
  </sheetData>
  <sheetProtection algorithmName="SHA-512" hashValue="IbK/zbqChKr+lIQifKmMDXtUi8TusBsjdvIDaM0YOh8NNfsr8xf4UjOj4EMT6CL3AnTPBL+wqKzAHjd+9TnBjA==" saltValue="lN2Qw8U9gtsutU3k184VbA==" spinCount="100000" sheet="1" objects="1" scenarios="1"/>
  <conditionalFormatting sqref="C26">
    <cfRule type="expression" dxfId="5" priority="1">
      <formula>N24</formula>
    </cfRule>
  </conditionalFormatting>
  <dataValidations count="2">
    <dataValidation type="list" allowBlank="1" showInputMessage="1" showErrorMessage="1" sqref="C24" xr:uid="{00000000-0002-0000-0200-000000000000}">
      <formula1>INDIRECT(C23)</formula1>
    </dataValidation>
    <dataValidation type="list" allowBlank="1" showInputMessage="1" showErrorMessage="1" sqref="C23" xr:uid="{00000000-0002-0000-0200-000001000000}">
      <formula1>Hovedkategorier</formula1>
    </dataValidation>
  </dataValidations>
  <hyperlinks>
    <hyperlink ref="A1" location="Introduktion!A1" display="'Introduktion!A1" xr:uid="{00000000-0004-0000-0200-000000000000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E3CA8-8138-4B4C-BC40-3362671C8E9C}">
  <sheetPr>
    <tabColor rgb="FF09A981"/>
  </sheetPr>
  <dimension ref="A1:DK541"/>
  <sheetViews>
    <sheetView zoomScale="60" zoomScaleNormal="60" workbookViewId="0">
      <pane ySplit="1" topLeftCell="A179" activePane="bottomLeft" state="frozen"/>
      <selection pane="bottomLeft" activeCell="E68" sqref="E68"/>
    </sheetView>
  </sheetViews>
  <sheetFormatPr defaultColWidth="11" defaultRowHeight="14.45"/>
  <cols>
    <col min="1" max="1" width="15.140625" customWidth="1"/>
    <col min="2" max="2" width="82.140625" bestFit="1" customWidth="1"/>
    <col min="3" max="4" width="41" customWidth="1"/>
    <col min="5" max="5" width="60.5703125" customWidth="1"/>
    <col min="6" max="6" width="57.140625" bestFit="1" customWidth="1"/>
    <col min="7" max="7" width="42.7109375" customWidth="1"/>
    <col min="8" max="8" width="41" customWidth="1"/>
    <col min="9" max="9" width="5.7109375" style="121" customWidth="1"/>
    <col min="10" max="10" width="26.140625" style="121" customWidth="1"/>
    <col min="11" max="11" width="13.5703125" style="121" customWidth="1"/>
    <col min="12" max="12" width="10.85546875" style="121" customWidth="1"/>
    <col min="13" max="13" width="34.140625" customWidth="1"/>
    <col min="14" max="14" width="41" customWidth="1"/>
    <col min="15" max="15" width="44.42578125" bestFit="1" customWidth="1"/>
    <col min="16" max="16" width="32" bestFit="1" customWidth="1"/>
    <col min="17" max="17" width="63.42578125" bestFit="1" customWidth="1"/>
    <col min="18" max="18" width="38.85546875" bestFit="1" customWidth="1"/>
    <col min="19" max="19" width="38.42578125" bestFit="1" customWidth="1"/>
    <col min="20" max="20" width="29.42578125" bestFit="1" customWidth="1"/>
    <col min="21" max="21" width="27.42578125" bestFit="1" customWidth="1"/>
    <col min="22" max="22" width="33.7109375" bestFit="1" customWidth="1"/>
    <col min="23" max="23" width="38.28515625" bestFit="1" customWidth="1"/>
    <col min="24" max="24" width="29.28515625" bestFit="1" customWidth="1"/>
    <col min="25" max="25" width="26" bestFit="1" customWidth="1"/>
    <col min="26" max="26" width="34.7109375" bestFit="1" customWidth="1"/>
    <col min="27" max="27" width="45" customWidth="1"/>
    <col min="28" max="28" width="35.42578125" bestFit="1" customWidth="1"/>
    <col min="29" max="29" width="34.7109375" bestFit="1" customWidth="1"/>
    <col min="30" max="30" width="42.5703125" customWidth="1"/>
    <col min="31" max="31" width="42.7109375" bestFit="1" customWidth="1"/>
  </cols>
  <sheetData>
    <row r="1" spans="1:12" s="6" customFormat="1" ht="65.25" customHeight="1">
      <c r="A1" s="26" t="s">
        <v>1</v>
      </c>
      <c r="I1" s="65"/>
      <c r="J1" s="65"/>
      <c r="K1" s="65"/>
      <c r="L1" s="65"/>
    </row>
    <row r="2" spans="1:12" s="7" customFormat="1">
      <c r="G2" s="28"/>
      <c r="I2" s="66"/>
      <c r="J2" s="66"/>
      <c r="K2" s="66"/>
      <c r="L2" s="66"/>
    </row>
    <row r="3" spans="1:12" s="7" customFormat="1">
      <c r="G3" s="28"/>
      <c r="I3" s="66"/>
      <c r="J3" s="66"/>
      <c r="K3" s="66"/>
      <c r="L3" s="66"/>
    </row>
    <row r="4" spans="1:12" s="7" customFormat="1">
      <c r="G4" s="28"/>
      <c r="I4" s="66"/>
      <c r="J4" s="66"/>
      <c r="K4" s="66"/>
      <c r="L4" s="66"/>
    </row>
    <row r="5" spans="1:12" s="7" customFormat="1">
      <c r="G5" s="28"/>
      <c r="I5" s="66"/>
      <c r="J5" s="66"/>
      <c r="K5" s="66"/>
      <c r="L5" s="66"/>
    </row>
    <row r="6" spans="1:12" s="7" customFormat="1">
      <c r="G6" s="28"/>
      <c r="I6" s="66"/>
      <c r="J6" s="66"/>
      <c r="K6" s="66"/>
      <c r="L6" s="66"/>
    </row>
    <row r="7" spans="1:12" s="7" customFormat="1">
      <c r="G7" s="28"/>
      <c r="I7" s="66"/>
      <c r="J7" s="66"/>
      <c r="K7" s="66"/>
      <c r="L7" s="66"/>
    </row>
    <row r="8" spans="1:12" s="7" customFormat="1">
      <c r="G8" s="28"/>
      <c r="I8" s="66"/>
      <c r="J8" s="66"/>
      <c r="K8" s="66"/>
      <c r="L8" s="66"/>
    </row>
    <row r="9" spans="1:12" s="7" customFormat="1">
      <c r="G9" s="28"/>
      <c r="I9" s="66"/>
      <c r="J9" s="66"/>
      <c r="K9" s="66"/>
      <c r="L9" s="66"/>
    </row>
    <row r="10" spans="1:12" s="7" customFormat="1">
      <c r="G10" s="28"/>
      <c r="I10" s="66"/>
      <c r="J10" s="66"/>
      <c r="K10" s="66"/>
      <c r="L10" s="66"/>
    </row>
    <row r="11" spans="1:12" s="7" customFormat="1">
      <c r="G11" s="28"/>
      <c r="I11" s="66"/>
      <c r="J11" s="66"/>
      <c r="K11" s="66"/>
      <c r="L11" s="66"/>
    </row>
    <row r="12" spans="1:12" s="7" customFormat="1">
      <c r="G12" s="28"/>
      <c r="I12" s="66"/>
      <c r="J12" s="66"/>
      <c r="K12" s="66"/>
      <c r="L12" s="66"/>
    </row>
    <row r="13" spans="1:12" s="7" customFormat="1">
      <c r="G13" s="28"/>
      <c r="I13" s="66"/>
      <c r="J13" s="66"/>
      <c r="K13" s="66"/>
      <c r="L13" s="66"/>
    </row>
    <row r="14" spans="1:12" s="7" customFormat="1">
      <c r="G14" s="28"/>
      <c r="I14" s="66"/>
      <c r="J14" s="66"/>
      <c r="K14" s="66"/>
      <c r="L14" s="66"/>
    </row>
    <row r="15" spans="1:12" s="7" customFormat="1">
      <c r="G15" s="28"/>
      <c r="I15" s="66"/>
      <c r="J15" s="66"/>
      <c r="K15" s="66"/>
      <c r="L15" s="66"/>
    </row>
    <row r="16" spans="1:12" s="7" customFormat="1">
      <c r="G16" s="28"/>
      <c r="I16" s="66"/>
      <c r="J16" s="66"/>
      <c r="K16" s="66"/>
      <c r="L16" s="66"/>
    </row>
    <row r="17" spans="1:13" s="7" customFormat="1">
      <c r="G17" s="28"/>
      <c r="I17" s="66"/>
      <c r="J17" s="66"/>
      <c r="K17" s="66"/>
      <c r="L17" s="66"/>
    </row>
    <row r="18" spans="1:13" s="2" customFormat="1" ht="38.25" customHeight="1">
      <c r="A18" s="30"/>
      <c r="B18" s="67"/>
      <c r="I18" s="68"/>
      <c r="J18" s="68"/>
      <c r="K18" s="68"/>
      <c r="L18" s="68"/>
    </row>
    <row r="19" spans="1:13" s="2" customFormat="1" ht="32.25" customHeight="1">
      <c r="A19" s="30"/>
      <c r="I19" s="68"/>
      <c r="J19" s="68"/>
      <c r="K19" s="68"/>
      <c r="L19" s="68"/>
    </row>
    <row r="20" spans="1:13" s="2" customFormat="1" ht="34.15" customHeight="1">
      <c r="A20" s="30"/>
      <c r="B20" s="67"/>
      <c r="I20" s="68"/>
      <c r="J20" s="68"/>
      <c r="K20" s="68"/>
      <c r="L20" s="68"/>
    </row>
    <row r="21" spans="1:13" s="2" customFormat="1">
      <c r="I21" s="68"/>
      <c r="J21" s="68"/>
      <c r="K21" s="68"/>
      <c r="L21" s="68"/>
    </row>
    <row r="22" spans="1:13" s="2" customFormat="1">
      <c r="I22" s="68"/>
      <c r="J22" s="68"/>
      <c r="K22" s="68"/>
      <c r="L22" s="68"/>
    </row>
    <row r="23" spans="1:13" s="2" customFormat="1">
      <c r="I23" s="68"/>
      <c r="J23" s="68"/>
      <c r="K23" s="68"/>
      <c r="L23" s="68"/>
    </row>
    <row r="24" spans="1:13" s="2" customFormat="1">
      <c r="I24" s="68"/>
      <c r="J24" s="68"/>
      <c r="K24" s="68"/>
      <c r="L24" s="68"/>
    </row>
    <row r="25" spans="1:13" s="2" customFormat="1" ht="21">
      <c r="I25" s="69"/>
      <c r="J25" s="69"/>
      <c r="K25" s="70"/>
      <c r="L25" s="70"/>
      <c r="M25" s="71"/>
    </row>
    <row r="26" spans="1:13" s="2" customFormat="1" ht="21">
      <c r="I26" s="69"/>
      <c r="J26" s="69"/>
      <c r="K26" s="70"/>
      <c r="L26" s="70"/>
      <c r="M26" s="71"/>
    </row>
    <row r="27" spans="1:13" s="2" customFormat="1" ht="238.15" customHeight="1">
      <c r="I27" s="69"/>
      <c r="J27" s="69"/>
      <c r="K27" s="70"/>
      <c r="L27" s="70"/>
      <c r="M27" s="71"/>
    </row>
    <row r="28" spans="1:13" s="2" customFormat="1" ht="31.15" customHeight="1">
      <c r="I28" s="68"/>
      <c r="J28" s="68"/>
      <c r="K28" s="68"/>
      <c r="L28" s="68"/>
    </row>
    <row r="29" spans="1:13" s="33" customFormat="1" ht="26.25" customHeight="1">
      <c r="I29" s="72"/>
      <c r="J29" s="72"/>
      <c r="K29" s="72"/>
      <c r="L29" s="72"/>
    </row>
    <row r="30" spans="1:13" s="33" customFormat="1" ht="76.150000000000006" customHeight="1">
      <c r="I30" s="72"/>
      <c r="J30" s="72"/>
      <c r="K30" s="72"/>
      <c r="L30" s="72"/>
    </row>
    <row r="31" spans="1:13" s="33" customFormat="1" ht="30" customHeight="1">
      <c r="D31" s="73"/>
      <c r="I31" s="72"/>
      <c r="J31" s="72"/>
      <c r="K31" s="72"/>
      <c r="L31" s="72"/>
    </row>
    <row r="32" spans="1:13" s="33" customFormat="1" ht="30" customHeight="1">
      <c r="B32" s="74"/>
      <c r="I32" s="72"/>
      <c r="J32" s="72"/>
      <c r="K32" s="72"/>
      <c r="L32" s="72"/>
    </row>
    <row r="33" spans="1:43" s="33" customFormat="1" ht="30" customHeight="1">
      <c r="E33" s="75"/>
      <c r="I33" s="72"/>
      <c r="J33" s="72"/>
      <c r="K33" s="72"/>
      <c r="L33" s="72"/>
    </row>
    <row r="34" spans="1:43" s="33" customFormat="1" ht="30" customHeight="1">
      <c r="I34" s="72"/>
      <c r="J34" s="72"/>
      <c r="K34" s="72"/>
      <c r="L34" s="72"/>
    </row>
    <row r="35" spans="1:43" s="33" customFormat="1" ht="93.4" customHeight="1">
      <c r="I35" s="72"/>
      <c r="J35" s="72"/>
      <c r="K35" s="72"/>
      <c r="L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</row>
    <row r="36" spans="1:43" s="33" customFormat="1" ht="39" customHeight="1">
      <c r="B36" s="76"/>
      <c r="C36" s="77" t="s">
        <v>40</v>
      </c>
      <c r="D36" s="76"/>
      <c r="E36" s="76"/>
      <c r="G36" s="76"/>
      <c r="H36" s="78"/>
      <c r="I36" s="79"/>
      <c r="J36" s="79"/>
      <c r="K36" s="72"/>
      <c r="L36" s="72"/>
      <c r="M36" s="124" t="s">
        <v>41</v>
      </c>
      <c r="Q36" s="72"/>
      <c r="R36" s="159" t="str">
        <f>M38</f>
        <v>Avtryck, totalt [kg CO2-ekv]</v>
      </c>
      <c r="S36" s="159"/>
      <c r="T36" s="159" t="str">
        <f>N38</f>
        <v>Kostnad, totalt [NOK]</v>
      </c>
      <c r="U36" s="159"/>
      <c r="V36" s="159" t="str">
        <f>O38</f>
        <v>Avtryck, årligt [kg CO2-ekv]</v>
      </c>
      <c r="W36" s="159"/>
      <c r="X36" s="159" t="str">
        <f>P38</f>
        <v>Kostnad, årlig [NOK]</v>
      </c>
      <c r="Y36" s="72"/>
      <c r="Z36" s="72"/>
      <c r="AA36" s="72"/>
      <c r="AB36" s="72"/>
      <c r="AC36" s="72"/>
      <c r="AD36" s="160"/>
      <c r="AE36" s="160"/>
      <c r="AF36" s="160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</row>
    <row r="37" spans="1:43" s="33" customFormat="1" ht="14.25" customHeight="1">
      <c r="B37" s="76"/>
      <c r="C37" s="76"/>
      <c r="D37" s="76"/>
      <c r="E37" s="76"/>
      <c r="G37" s="76"/>
      <c r="H37" s="78"/>
      <c r="I37" s="79"/>
      <c r="J37" s="79"/>
      <c r="K37" s="72"/>
      <c r="L37" s="72"/>
      <c r="M37" s="81"/>
      <c r="N37" s="82"/>
      <c r="Q37" s="72"/>
      <c r="R37" s="159"/>
      <c r="S37" s="159"/>
      <c r="T37" s="159"/>
      <c r="U37" s="159"/>
      <c r="V37" s="159"/>
      <c r="W37" s="159"/>
      <c r="X37" s="159"/>
      <c r="Y37" s="72"/>
      <c r="Z37" s="72"/>
      <c r="AA37" s="159" t="str">
        <f>B126</f>
        <v>Avtryck, totalt [kg CO2-ekv]</v>
      </c>
      <c r="AB37" s="72"/>
      <c r="AC37" s="72"/>
      <c r="AD37" s="160"/>
      <c r="AE37" s="160"/>
      <c r="AF37" s="160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</row>
    <row r="38" spans="1:43" s="33" customFormat="1" ht="109.15" customHeight="1">
      <c r="A38" s="82"/>
      <c r="B38" s="84" t="s">
        <v>42</v>
      </c>
      <c r="C38" s="84" t="s">
        <v>35</v>
      </c>
      <c r="D38" s="84" t="s">
        <v>43</v>
      </c>
      <c r="E38" s="84" t="s">
        <v>44</v>
      </c>
      <c r="F38" s="84" t="s">
        <v>45</v>
      </c>
      <c r="G38" s="85" t="s">
        <v>46</v>
      </c>
      <c r="H38" s="85" t="s">
        <v>47</v>
      </c>
      <c r="I38" s="86" t="s">
        <v>48</v>
      </c>
      <c r="J38" s="86" t="s">
        <v>49</v>
      </c>
      <c r="K38" s="86" t="s">
        <v>50</v>
      </c>
      <c r="L38" s="86" t="s">
        <v>51</v>
      </c>
      <c r="M38" s="87" t="s">
        <v>52</v>
      </c>
      <c r="N38" s="144" t="s">
        <v>53</v>
      </c>
      <c r="O38" s="87" t="s">
        <v>54</v>
      </c>
      <c r="P38" s="144" t="s">
        <v>55</v>
      </c>
      <c r="Q38" s="161" t="s">
        <v>56</v>
      </c>
      <c r="R38" s="72" t="s">
        <v>57</v>
      </c>
      <c r="S38" s="72" t="s">
        <v>58</v>
      </c>
      <c r="T38" s="162" t="s">
        <v>59</v>
      </c>
      <c r="U38" s="162" t="s">
        <v>60</v>
      </c>
      <c r="V38" s="72" t="s">
        <v>61</v>
      </c>
      <c r="W38" s="72" t="s">
        <v>62</v>
      </c>
      <c r="X38" s="162" t="s">
        <v>63</v>
      </c>
      <c r="Y38" s="162" t="s">
        <v>64</v>
      </c>
      <c r="Z38" s="72" t="s">
        <v>65</v>
      </c>
      <c r="AA38" s="72" t="str">
        <f>AA37&amp;" Utan åtgärd"</f>
        <v>Avtryck, totalt [kg CO2-ekv] Utan åtgärd</v>
      </c>
      <c r="AB38" s="72" t="str">
        <f>AA37&amp;" Med åtgärd"</f>
        <v>Avtryck, totalt [kg CO2-ekv] Med åtgärd</v>
      </c>
      <c r="AC38" s="163" t="str" cm="1">
        <f t="array" aca="1" ref="AC38:AE38" ca="1">INDIRECT("Z38:AB"&amp;38+COUNTA(Q39:Q52)-COUNTIF(Q39:Q52,""))</f>
        <v>Inköp</v>
      </c>
      <c r="AD38" s="164" t="str">
        <f ca="1"/>
        <v>Avtryck, totalt [kg CO2-ekv] Utan åtgärd</v>
      </c>
      <c r="AE38" s="164" t="str">
        <f ca="1"/>
        <v>Avtryck, totalt [kg CO2-ekv] Med åtgärd</v>
      </c>
      <c r="AF38" s="160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</row>
    <row r="39" spans="1:43" s="33" customFormat="1" ht="30" customHeight="1">
      <c r="B39" s="12"/>
      <c r="C39" s="12"/>
      <c r="D39" s="12"/>
      <c r="E39" s="12"/>
      <c r="F39" s="12"/>
      <c r="G39" s="23"/>
      <c r="H39" s="123" t="str" cm="1">
        <f t="array" ref="H39">IF(K39,_xlfn.XLOOKUP(I39,'Dataunderlag (dolt vid användni'!$A$2:$A$36,_xlfn.XLOOKUP("Pris "&amp;F39,'Dataunderlag (dolt vid användni'!$A$1:$L$1,Dataunderlag))+IF(F39="Kjøpe nytt",IFERROR(VLOOKUP('Inköp och effekt'!D39,'Dataunderlag (dolt vid användni'!$G$40:$I$43,3,FALSE),0),0),"")</f>
        <v/>
      </c>
      <c r="I39" s="157" t="str">
        <f>B39&amp;C39</f>
        <v/>
      </c>
      <c r="J39" s="157" t="b">
        <f t="shared" ref="J39:J52" si="0">OR(NOT(ISERROR(VLOOKUP(I39,Dataunderlag,1,FALSE))),I39="")</f>
        <v>1</v>
      </c>
      <c r="K39" s="88" t="b">
        <f>NOT(OR(ISBLANK(B39),ISBLANK(C39),ISBLANK(E39),ISBLANK(F39),NOT(J39)))</f>
        <v>0</v>
      </c>
      <c r="L39" s="158" t="str">
        <f>IF(K39,VLOOKUP(I39,'Dataunderlag (dolt vid användni'!$A$2:$L$36,4,FALSE)*IF(F39="Kjøpe brukt",0.7,IF(F39="Intern ombruk",0.5,IF(F39="Reparasjon",0.8,1))),"")</f>
        <v/>
      </c>
      <c r="M39" s="89" t="str" cm="1">
        <f t="array" ref="M39">IF(K39,ROUND(E39*_xlfn.XLOOKUP(I39,'Dataunderlag (dolt vid användni'!$A$2:$A$36,_xlfn.XLOOKUP(F39,'Dataunderlag (dolt vid användni'!$A$1:$L$1,'Dataunderlag (dolt vid användni'!$A$2:$L$36))+IF(F39="Kjøpe nytt",IFERROR(VLOOKUP('Inköp och effekt'!D39,'Dataunderlag (dolt vid användni'!$G$40:$I$43,2,FALSE),0),0),0),"")</f>
        <v/>
      </c>
      <c r="N39" s="90" t="str">
        <f>IF(K39,IF(ISBLANK(G39),H39,G39)*E39,"")</f>
        <v/>
      </c>
      <c r="O39" s="90" t="str">
        <f>IF(K39,ROUND(M39/L39,0),"")</f>
        <v/>
      </c>
      <c r="P39" s="90" t="str">
        <f>IF(K39,IF(H39=0,0,N39/L39),"")</f>
        <v/>
      </c>
      <c r="Q39" s="165" t="str">
        <f>IF(K39,B39&amp;" ("&amp;C39&amp;"), "&amp;CHAR(10)&amp;F39,"")</f>
        <v/>
      </c>
      <c r="R39" s="163" t="str">
        <f>IF(K39,ROUND(E39*VLOOKUP(I39,'Dataunderlag (dolt vid användni'!$A$2:$L$36,5,FALSE)+IFERROR(VLOOKUP('Inköp och effekt'!D39,'Dataunderlag (dolt vid användni'!$G$40:$I$43,2,FALSE),0),0),"")</f>
        <v/>
      </c>
      <c r="S39" s="163" t="str">
        <f>M39</f>
        <v/>
      </c>
      <c r="T39" s="163" t="str">
        <f>IF(K39,E39*VLOOKUP(I39,Dataunderlag,6,FALSE),"")</f>
        <v/>
      </c>
      <c r="U39" s="166" t="str">
        <f>N39</f>
        <v/>
      </c>
      <c r="V39" s="164" t="str">
        <f>IF(K39,ROUND(R39/VLOOKUP(I39,'Dataunderlag (dolt vid användni'!$A$2:$L436,4,FALSE),0),"")</f>
        <v/>
      </c>
      <c r="W39" s="163" t="str">
        <f>O39</f>
        <v/>
      </c>
      <c r="X39" s="167" t="str">
        <f>IF(K39,T39/VLOOKUP(I39,Dataunderlag,4,FALSE),"")</f>
        <v/>
      </c>
      <c r="Y39" s="164" t="str">
        <f>P39</f>
        <v/>
      </c>
      <c r="Z39" s="164" t="str">
        <f>Q39</f>
        <v/>
      </c>
      <c r="AA39" s="164" t="str">
        <f>HLOOKUP($AA$38,$R$38:$Y$52,2,FALSE)</f>
        <v/>
      </c>
      <c r="AB39" s="164" t="str">
        <f>HLOOKUP($AB$38,$R$38:$Y$52,2,FALSE)</f>
        <v/>
      </c>
      <c r="AC39" s="164"/>
      <c r="AD39" s="164"/>
      <c r="AE39" s="164"/>
      <c r="AF39" s="160"/>
      <c r="AG39" s="72"/>
      <c r="AH39" s="72"/>
      <c r="AI39" s="72"/>
      <c r="AJ39" s="72"/>
      <c r="AK39" s="72"/>
      <c r="AL39" s="72"/>
      <c r="AM39" s="72"/>
      <c r="AN39" s="72"/>
      <c r="AO39" s="72"/>
      <c r="AP39" s="72"/>
      <c r="AQ39" s="72"/>
    </row>
    <row r="40" spans="1:43" s="33" customFormat="1" ht="30" customHeight="1">
      <c r="B40" s="12"/>
      <c r="C40" s="12"/>
      <c r="D40" s="12"/>
      <c r="E40" s="12"/>
      <c r="F40" s="12"/>
      <c r="G40" s="23"/>
      <c r="H40" s="123" t="str" cm="1">
        <f t="array" ref="H40">IF(K40,_xlfn.XLOOKUP(I40,'Dataunderlag (dolt vid användni'!$A$2:$A$36,_xlfn.XLOOKUP("Pris "&amp;F40,'Dataunderlag (dolt vid användni'!$A$1:$L$1,Dataunderlag))+IF(F40="Kjøpe nytt",IFERROR(VLOOKUP('Inköp och effekt'!D40,'Dataunderlag (dolt vid användni'!$G$40:$I$43,3,FALSE),0),0),"")</f>
        <v/>
      </c>
      <c r="I40" s="157" t="str">
        <f t="shared" ref="I40:I52" si="1">B40&amp;C40</f>
        <v/>
      </c>
      <c r="J40" s="157" t="b">
        <f t="shared" si="0"/>
        <v>1</v>
      </c>
      <c r="K40" s="88" t="b">
        <f t="shared" ref="K40:K52" si="2">NOT(OR(ISBLANK(B40),ISBLANK(C40),ISBLANK(E40),ISBLANK(F40),NOT(J40)))</f>
        <v>0</v>
      </c>
      <c r="L40" s="88" t="str">
        <f>IF(K40,VLOOKUP(I40,'Dataunderlag (dolt vid användni'!$A$2:$L$36,4,FALSE)*IF(F40="Kjøpe brukt",0.7,IF(F40="Intern ombruk",0.5,IF(F40="Reparasjon",0.8,1))),"")</f>
        <v/>
      </c>
      <c r="M40" s="89" t="str" cm="1">
        <f t="array" ref="M40">IF(K40,ROUND(E40*_xlfn.XLOOKUP(I40,'Dataunderlag (dolt vid användni'!$A$2:$A$36,_xlfn.XLOOKUP(F40,'Dataunderlag (dolt vid användni'!$A$1:$L$1,'Dataunderlag (dolt vid användni'!$A$2:$L$36))+IF(F40="Kjøpe nytt",IFERROR(VLOOKUP('Inköp och effekt'!D40,'Dataunderlag (dolt vid användni'!$G$40:$I$43,2,FALSE),0),0),0),"")</f>
        <v/>
      </c>
      <c r="N40" s="90" t="str">
        <f t="shared" ref="N40:N52" si="3">IF(K40,IF(ISBLANK(G40),H40,G40)*E40,"")</f>
        <v/>
      </c>
      <c r="O40" s="90" t="str">
        <f t="shared" ref="O40:O52" si="4">IF(K40,ROUND(M40/L40,0),"")</f>
        <v/>
      </c>
      <c r="P40" s="90" t="str">
        <f t="shared" ref="P40:P52" si="5">IF(K40,IF(H40=0,0,ROUND(N40/L40,0)),"")</f>
        <v/>
      </c>
      <c r="Q40" s="165" t="str">
        <f t="shared" ref="Q40:Q53" si="6">IF(K40,B40&amp;" ("&amp;C40&amp;"), "&amp;CHAR(10)&amp;F40,"")</f>
        <v/>
      </c>
      <c r="R40" s="163" t="str">
        <f>IF(K40,ROUND(E40*VLOOKUP(I40,'Dataunderlag (dolt vid användni'!$A$2:$L$36,5,FALSE)+IFERROR(VLOOKUP('Inköp och effekt'!D40,'Dataunderlag (dolt vid användni'!$G$40:$I$43,2,FALSE),0),0),"")</f>
        <v/>
      </c>
      <c r="S40" s="163" t="str">
        <f t="shared" ref="S40:S52" si="7">M40</f>
        <v/>
      </c>
      <c r="T40" s="163" t="str">
        <f t="shared" ref="T40:T52" si="8">IF(K40,E40*VLOOKUP(I40,Dataunderlag,6,FALSE),"")</f>
        <v/>
      </c>
      <c r="U40" s="166" t="str">
        <f t="shared" ref="U40:U42" si="9">N40</f>
        <v/>
      </c>
      <c r="V40" s="164" t="str">
        <f>IF(K40,ROUND(R40/VLOOKUP(I40,'Dataunderlag (dolt vid användni'!$A$2:$L437,4,FALSE),0),"")</f>
        <v/>
      </c>
      <c r="W40" s="163" t="str">
        <f t="shared" ref="W40:W52" si="10">O40</f>
        <v/>
      </c>
      <c r="X40" s="167" t="str">
        <f t="shared" ref="X40:X52" si="11">IF(K40,T40/VLOOKUP(I40,Dataunderlag,4,FALSE),"")</f>
        <v/>
      </c>
      <c r="Y40" s="164" t="str">
        <f t="shared" ref="Y40:Y52" si="12">P40</f>
        <v/>
      </c>
      <c r="Z40" s="164" t="str">
        <f t="shared" ref="Z40:Z53" si="13">Q40</f>
        <v/>
      </c>
      <c r="AA40" s="164" t="str">
        <f>HLOOKUP($AA$38,$R$38:$Y$52,3,FALSE)</f>
        <v/>
      </c>
      <c r="AB40" s="164" t="str">
        <f>HLOOKUP($AB$38,$R$38:$Y$52,3,FALSE)</f>
        <v/>
      </c>
      <c r="AC40" s="164"/>
      <c r="AD40" s="164"/>
      <c r="AE40" s="164"/>
      <c r="AF40" s="160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</row>
    <row r="41" spans="1:43" s="33" customFormat="1" ht="30" customHeight="1">
      <c r="B41" s="12"/>
      <c r="C41" s="12"/>
      <c r="D41" s="12"/>
      <c r="E41" s="12"/>
      <c r="F41" s="12"/>
      <c r="G41" s="23"/>
      <c r="H41" s="123" t="str" cm="1">
        <f t="array" ref="H41">IF(K41,_xlfn.XLOOKUP(I41,'Dataunderlag (dolt vid användni'!$A$2:$A$36,_xlfn.XLOOKUP("Pris "&amp;F41,'Dataunderlag (dolt vid användni'!$A$1:$L$1,'Dataunderlag (dolt vid användni'!$A$2:$L$36))+IF(F41="Kjøpe nytt",IFERROR(VLOOKUP('Inköp och effekt'!D41,'Dataunderlag (dolt vid användni'!$G$40:$I$43,3,FALSE),0),0),"")</f>
        <v/>
      </c>
      <c r="I41" s="157" t="str">
        <f>B41&amp;C41</f>
        <v/>
      </c>
      <c r="J41" s="157" t="b">
        <f t="shared" si="0"/>
        <v>1</v>
      </c>
      <c r="K41" s="88" t="b">
        <f>NOT(OR(ISBLANK(B41),ISBLANK(C41),ISBLANK(E41),ISBLANK(F41),NOT(J41)))</f>
        <v>0</v>
      </c>
      <c r="L41" s="88" t="str">
        <f>IF(K41,VLOOKUP(I41,'Dataunderlag (dolt vid användni'!$A$2:$L$36,4,FALSE)*IF(F41="Kjøpe brukt",0.7,IF(F41="Intern ombruk",0.5,IF(F41="Reparasjon",0.8,1))),"")</f>
        <v/>
      </c>
      <c r="M41" s="89" t="str" cm="1">
        <f t="array" ref="M41">IF(K41,ROUND(E41*_xlfn.XLOOKUP(I41,'Dataunderlag (dolt vid användni'!$A$2:$A$36,_xlfn.XLOOKUP(F41,'Dataunderlag (dolt vid användni'!$A$1:$L$1,'Dataunderlag (dolt vid användni'!$A$2:$L$36))+IF(F41="Kjøpe nytt",IFERROR(VLOOKUP('Inköp och effekt'!D41,'Dataunderlag (dolt vid användni'!$G$40:$I$43,2,FALSE),0),0),0),"")</f>
        <v/>
      </c>
      <c r="N41" s="90" t="str">
        <f t="shared" si="3"/>
        <v/>
      </c>
      <c r="O41" s="90" t="str">
        <f t="shared" si="4"/>
        <v/>
      </c>
      <c r="P41" s="90" t="str">
        <f t="shared" si="5"/>
        <v/>
      </c>
      <c r="Q41" s="165" t="str">
        <f>IF(K41,B41&amp;" ("&amp;C41&amp;"), "&amp;CHAR(10)&amp;F41,"")</f>
        <v/>
      </c>
      <c r="R41" s="163" t="str">
        <f>IF(K41,ROUND(E41*VLOOKUP(I41,'Dataunderlag (dolt vid användni'!$A$2:$L$36,5,FALSE)+IFERROR(VLOOKUP('Inköp och effekt'!D41,'Dataunderlag (dolt vid användni'!$G$40:$I$43,2,FALSE),0),0),"")</f>
        <v/>
      </c>
      <c r="S41" s="163" t="str">
        <f t="shared" si="7"/>
        <v/>
      </c>
      <c r="T41" s="163" t="str">
        <f t="shared" si="8"/>
        <v/>
      </c>
      <c r="U41" s="166" t="str">
        <f t="shared" si="9"/>
        <v/>
      </c>
      <c r="V41" s="164" t="str">
        <f>IF(K41,ROUND(R41/VLOOKUP(I41,'Dataunderlag (dolt vid användni'!$A$2:$L438,4,FALSE),0),"")</f>
        <v/>
      </c>
      <c r="W41" s="163" t="str">
        <f t="shared" si="10"/>
        <v/>
      </c>
      <c r="X41" s="167" t="str">
        <f t="shared" si="11"/>
        <v/>
      </c>
      <c r="Y41" s="164" t="str">
        <f t="shared" si="12"/>
        <v/>
      </c>
      <c r="Z41" s="164" t="str">
        <f t="shared" si="13"/>
        <v/>
      </c>
      <c r="AA41" s="164" t="str">
        <f>HLOOKUP($AA$38,$R$38:$Y$52,4,FALSE)</f>
        <v/>
      </c>
      <c r="AB41" s="164" t="str">
        <f>HLOOKUP($AB$38,$R$38:$Y$52,4,FALSE)</f>
        <v/>
      </c>
      <c r="AC41" s="163"/>
      <c r="AD41" s="163"/>
      <c r="AE41" s="163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</row>
    <row r="42" spans="1:43" s="33" customFormat="1" ht="30" customHeight="1">
      <c r="B42" s="12"/>
      <c r="C42" s="12"/>
      <c r="D42" s="12"/>
      <c r="E42" s="12"/>
      <c r="F42" s="12"/>
      <c r="G42" s="23"/>
      <c r="H42" s="123" t="str" cm="1">
        <f t="array" ref="H42">IF(K42,_xlfn.XLOOKUP(I42,'Dataunderlag (dolt vid användni'!$A$2:$A$36,_xlfn.XLOOKUP("Pris "&amp;F42,'Dataunderlag (dolt vid användni'!$A$1:$L$1,'Dataunderlag (dolt vid användni'!$A$2:$L$36))+IF(F42="Kjøpe nytt",IFERROR(VLOOKUP('Inköp och effekt'!D42,'Dataunderlag (dolt vid användni'!$G$40:$I$43,3,FALSE),0),0),"")</f>
        <v/>
      </c>
      <c r="I42" s="157" t="str">
        <f>B42&amp;C42</f>
        <v/>
      </c>
      <c r="J42" s="157" t="b">
        <f t="shared" si="0"/>
        <v>1</v>
      </c>
      <c r="K42" s="88" t="b">
        <f>NOT(OR(ISBLANK(B42),ISBLANK(C42),ISBLANK(E42),ISBLANK(F42),NOT(J42)))</f>
        <v>0</v>
      </c>
      <c r="L42" s="88" t="str">
        <f>IF(K42,VLOOKUP(I42,'Dataunderlag (dolt vid användni'!$A$2:$L$36,4,FALSE)*IF(F42="Kjøpe brukt",0.7,IF(F42="Intern ombruk",0.5,IF(F42="Reparasjon",0.8,1))),"")</f>
        <v/>
      </c>
      <c r="M42" s="89" t="str" cm="1">
        <f t="array" ref="M42">IF(K42,ROUND(E42*_xlfn.XLOOKUP(I42,'Dataunderlag (dolt vid användni'!$A$2:$A$36,_xlfn.XLOOKUP(F42,'Dataunderlag (dolt vid användni'!$A$1:$L$1,'Dataunderlag (dolt vid användni'!$A$2:$L$36))+IF(F42="Kjøpe nytt",IFERROR(VLOOKUP('Inköp och effekt'!D42,'Dataunderlag (dolt vid användni'!$G$40:$I$43,2,FALSE),0),0),0),"")</f>
        <v/>
      </c>
      <c r="N42" s="90" t="str">
        <f t="shared" si="3"/>
        <v/>
      </c>
      <c r="O42" s="90" t="str">
        <f t="shared" si="4"/>
        <v/>
      </c>
      <c r="P42" s="90" t="str">
        <f t="shared" si="5"/>
        <v/>
      </c>
      <c r="Q42" s="165" t="str">
        <f>IF(K42,B42&amp;" ("&amp;C42&amp;"), "&amp;CHAR(10)&amp;F42,"")</f>
        <v/>
      </c>
      <c r="R42" s="163" t="str">
        <f>IF(K42,ROUND(E42*VLOOKUP(I42,'Dataunderlag (dolt vid användni'!$A$2:$L$36,5,FALSE)+IFERROR(VLOOKUP('Inköp och effekt'!D42,'Dataunderlag (dolt vid användni'!$G$40:$I$43,2,FALSE),0),0),"")</f>
        <v/>
      </c>
      <c r="S42" s="163" t="str">
        <f t="shared" si="7"/>
        <v/>
      </c>
      <c r="T42" s="163" t="str">
        <f t="shared" si="8"/>
        <v/>
      </c>
      <c r="U42" s="166" t="str">
        <f t="shared" si="9"/>
        <v/>
      </c>
      <c r="V42" s="164" t="str">
        <f>IF(K42,ROUND(R42/VLOOKUP(I42,'Dataunderlag (dolt vid användni'!$A$2:$L439,4,FALSE),0),"")</f>
        <v/>
      </c>
      <c r="W42" s="163" t="str">
        <f t="shared" si="10"/>
        <v/>
      </c>
      <c r="X42" s="167" t="str">
        <f t="shared" si="11"/>
        <v/>
      </c>
      <c r="Y42" s="164" t="str">
        <f t="shared" si="12"/>
        <v/>
      </c>
      <c r="Z42" s="164" t="str">
        <f t="shared" si="13"/>
        <v/>
      </c>
      <c r="AA42" s="164" t="str">
        <f>HLOOKUP($AA$38,$R$38:$Y$52,5,FALSE)</f>
        <v/>
      </c>
      <c r="AB42" s="164" t="str">
        <f>HLOOKUP($AB$38,$R$38:$Y$52,5,FALSE)</f>
        <v/>
      </c>
      <c r="AC42" s="163"/>
      <c r="AD42" s="163"/>
      <c r="AE42" s="163"/>
      <c r="AF42" s="72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</row>
    <row r="43" spans="1:43" s="33" customFormat="1" ht="30" customHeight="1">
      <c r="B43" s="12"/>
      <c r="C43" s="12"/>
      <c r="D43" s="12"/>
      <c r="E43" s="12"/>
      <c r="F43" s="12"/>
      <c r="G43" s="23"/>
      <c r="H43" s="123" t="str" cm="1">
        <f t="array" ref="H43">IF(K43,_xlfn.XLOOKUP(I43,'Dataunderlag (dolt vid användni'!$A$2:$A$36,_xlfn.XLOOKUP("Pris "&amp;F43,'Dataunderlag (dolt vid användni'!$A$1:$L$1,'Dataunderlag (dolt vid användni'!$A$2:$L$36))+IF(F43="Kjøpe nytt",IFERROR(VLOOKUP('Inköp och effekt'!D43,'Dataunderlag (dolt vid användni'!$G$40:$I$43,3,FALSE),0),0),"")</f>
        <v/>
      </c>
      <c r="I43" s="86" t="str">
        <f>B43&amp;C43</f>
        <v/>
      </c>
      <c r="J43" s="157" t="b">
        <f t="shared" si="0"/>
        <v>1</v>
      </c>
      <c r="K43" s="88" t="b">
        <f>NOT(OR(ISBLANK(B43),ISBLANK(C43),ISBLANK(E43),ISBLANK(F43),NOT(J43)))</f>
        <v>0</v>
      </c>
      <c r="L43" s="88" t="str">
        <f>IF(K43,VLOOKUP(I43,'Dataunderlag (dolt vid användni'!$A$2:$L$36,4,FALSE)*IF(F43="Kjøpe brukt",0.7,IF(F43="Intern ombruk",0.5,IF(F43="Reparasjon",0.8,1))),"")</f>
        <v/>
      </c>
      <c r="M43" s="89" t="str" cm="1">
        <f t="array" ref="M43">IF(K43,ROUND(E43*_xlfn.XLOOKUP(I43,'Dataunderlag (dolt vid användni'!$A$2:$A$36,_xlfn.XLOOKUP(F43,'Dataunderlag (dolt vid användni'!$A$1:$L$1,'Dataunderlag (dolt vid användni'!$A$2:$L$36))+IF(F43="Kjøpe nytt",IFERROR(VLOOKUP('Inköp och effekt'!D43,'Dataunderlag (dolt vid användni'!$G$40:$I$43,2,FALSE),0),0),0),"")</f>
        <v/>
      </c>
      <c r="N43" s="90" t="str">
        <f t="shared" si="3"/>
        <v/>
      </c>
      <c r="O43" s="90" t="str">
        <f t="shared" si="4"/>
        <v/>
      </c>
      <c r="P43" s="90" t="str">
        <f t="shared" si="5"/>
        <v/>
      </c>
      <c r="Q43" s="165" t="str">
        <f t="shared" si="6"/>
        <v/>
      </c>
      <c r="R43" s="163" t="str">
        <f>IF(K43,ROUND(E43*VLOOKUP(I43,'Dataunderlag (dolt vid användni'!$A$2:$L$36,5,FALSE)+IFERROR(VLOOKUP('Inköp och effekt'!D43,'Dataunderlag (dolt vid användni'!$G$40:$I$43,2,FALSE),0),0),"")</f>
        <v/>
      </c>
      <c r="S43" s="163" t="str">
        <f t="shared" si="7"/>
        <v/>
      </c>
      <c r="T43" s="163" t="str">
        <f t="shared" si="8"/>
        <v/>
      </c>
      <c r="U43" s="166" t="str">
        <f>N43</f>
        <v/>
      </c>
      <c r="V43" s="164" t="str">
        <f>IF(K43,ROUND(R43/VLOOKUP(I43,'Dataunderlag (dolt vid användni'!$A$2:$L440,4,FALSE),0),"")</f>
        <v/>
      </c>
      <c r="W43" s="163" t="str">
        <f t="shared" si="10"/>
        <v/>
      </c>
      <c r="X43" s="167" t="str">
        <f t="shared" si="11"/>
        <v/>
      </c>
      <c r="Y43" s="164" t="str">
        <f t="shared" si="12"/>
        <v/>
      </c>
      <c r="Z43" s="164" t="str">
        <f t="shared" si="13"/>
        <v/>
      </c>
      <c r="AA43" s="164" t="str">
        <f>HLOOKUP($AA$38,$R$38:$Y$52,6,FALSE)</f>
        <v/>
      </c>
      <c r="AB43" s="164" t="str">
        <f>HLOOKUP($AB$38,$R$38:$Y$52,6,FALSE)</f>
        <v/>
      </c>
      <c r="AC43" s="163"/>
      <c r="AD43" s="163"/>
      <c r="AE43" s="163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</row>
    <row r="44" spans="1:43" s="33" customFormat="1" ht="30" customHeight="1">
      <c r="B44" s="12"/>
      <c r="C44" s="12"/>
      <c r="D44" s="12"/>
      <c r="E44" s="12"/>
      <c r="F44" s="12"/>
      <c r="G44" s="23"/>
      <c r="H44" s="123" t="str" cm="1">
        <f t="array" ref="H44">IF(K44,_xlfn.XLOOKUP(I44,'Dataunderlag (dolt vid användni'!$A$2:$A$36,_xlfn.XLOOKUP("Pris "&amp;F44,'Dataunderlag (dolt vid användni'!$A$1:$L$1,'Dataunderlag (dolt vid användni'!$A$2:$L$36))+IF(F44="Kjøpe nytt",IFERROR(VLOOKUP('Inköp och effekt'!D44,'Dataunderlag (dolt vid användni'!$G$40:$I$43,3,FALSE),0),0),"")</f>
        <v/>
      </c>
      <c r="I44" s="86" t="str">
        <f>B44&amp;C44</f>
        <v/>
      </c>
      <c r="J44" s="157" t="b">
        <f t="shared" si="0"/>
        <v>1</v>
      </c>
      <c r="K44" s="88" t="b">
        <f>NOT(OR(ISBLANK(B44),ISBLANK(C44),ISBLANK(E44),ISBLANK(F44),NOT(J44)))</f>
        <v>0</v>
      </c>
      <c r="L44" s="88" t="str">
        <f>IF(K44,VLOOKUP(I44,'Dataunderlag (dolt vid användni'!$A$2:$L$36,4,FALSE)*IF(F44="Kjøpe brukt",0.7,IF(F44="Intern ombruk",0.5,IF(F44="Reparasjon",0.8,1))),"")</f>
        <v/>
      </c>
      <c r="M44" s="89" t="str" cm="1">
        <f t="array" ref="M44">IF(K44,ROUND(E44*_xlfn.XLOOKUP(I44,'Dataunderlag (dolt vid användni'!$A$2:$A$36,_xlfn.XLOOKUP(F44,'Dataunderlag (dolt vid användni'!$A$1:$L$1,'Dataunderlag (dolt vid användni'!$A$2:$L$36))+IF(F44="Kjøpe nytt",IFERROR(VLOOKUP('Inköp och effekt'!D44,'Dataunderlag (dolt vid användni'!$G$40:$I$43,2,FALSE),0),0),0),"")</f>
        <v/>
      </c>
      <c r="N44" s="90" t="str">
        <f t="shared" si="3"/>
        <v/>
      </c>
      <c r="O44" s="90" t="str">
        <f t="shared" si="4"/>
        <v/>
      </c>
      <c r="P44" s="90" t="str">
        <f t="shared" si="5"/>
        <v/>
      </c>
      <c r="Q44" s="165" t="str">
        <f t="shared" si="6"/>
        <v/>
      </c>
      <c r="R44" s="163" t="str">
        <f>IF(K44,ROUND(E44*VLOOKUP(I44,'Dataunderlag (dolt vid användni'!$A$2:$L$36,5,FALSE)+IFERROR(VLOOKUP('Inköp och effekt'!D44,'Dataunderlag (dolt vid användni'!$G$40:$I$43,2,FALSE),0),0),"")</f>
        <v/>
      </c>
      <c r="S44" s="163" t="str">
        <f t="shared" si="7"/>
        <v/>
      </c>
      <c r="T44" s="163" t="str">
        <f t="shared" si="8"/>
        <v/>
      </c>
      <c r="U44" s="166" t="str">
        <f t="shared" ref="U44:U52" si="14">N44</f>
        <v/>
      </c>
      <c r="V44" s="164" t="str">
        <f>IF(K44,ROUND(R44/VLOOKUP(I44,'Dataunderlag (dolt vid användni'!$A$2:$L441,4,FALSE),0),"")</f>
        <v/>
      </c>
      <c r="W44" s="163" t="str">
        <f t="shared" si="10"/>
        <v/>
      </c>
      <c r="X44" s="167" t="str">
        <f t="shared" si="11"/>
        <v/>
      </c>
      <c r="Y44" s="164" t="str">
        <f t="shared" si="12"/>
        <v/>
      </c>
      <c r="Z44" s="164" t="str">
        <f t="shared" si="13"/>
        <v/>
      </c>
      <c r="AA44" s="164" t="str">
        <f>HLOOKUP($AA$38,$R$38:$Y$52,7,FALSE)</f>
        <v/>
      </c>
      <c r="AB44" s="164" t="str">
        <f>HLOOKUP($AB$38,$R$38:$Y$52,7,FALSE)</f>
        <v/>
      </c>
      <c r="AC44" s="163"/>
      <c r="AD44" s="163"/>
      <c r="AE44" s="163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</row>
    <row r="45" spans="1:43" s="33" customFormat="1" ht="30" customHeight="1">
      <c r="B45" s="12"/>
      <c r="C45" s="12"/>
      <c r="D45" s="12"/>
      <c r="E45" s="12"/>
      <c r="F45" s="12"/>
      <c r="G45" s="23"/>
      <c r="H45" s="123" t="str" cm="1">
        <f t="array" ref="H45">IF(K45,_xlfn.XLOOKUP(I45,'Dataunderlag (dolt vid användni'!$A$2:$A$36,_xlfn.XLOOKUP("Pris "&amp;F45,'Dataunderlag (dolt vid användni'!$A$1:$L$1,'Dataunderlag (dolt vid användni'!$A$2:$L$36))+IF(F45="Kjøpe nytt",IFERROR(VLOOKUP('Inköp och effekt'!D45,'Dataunderlag (dolt vid användni'!$G$40:$I$43,3,FALSE),0),0),"")</f>
        <v/>
      </c>
      <c r="I45" s="86" t="str">
        <f>B45&amp;C45</f>
        <v/>
      </c>
      <c r="J45" s="157" t="b">
        <f t="shared" si="0"/>
        <v>1</v>
      </c>
      <c r="K45" s="88" t="b">
        <f t="shared" si="2"/>
        <v>0</v>
      </c>
      <c r="L45" s="88" t="str">
        <f>IF(K45,VLOOKUP(I45,'Dataunderlag (dolt vid användni'!$A$2:$L$36,4,FALSE)*IF(F45="Kjøpe brukt",0.7,IF(F45="Intern ombruk",0.5,IF(F45="Reparasjon",0.8,1))),"")</f>
        <v/>
      </c>
      <c r="M45" s="89" t="str" cm="1">
        <f t="array" ref="M45">IF(K45,ROUND(E45*_xlfn.XLOOKUP(I45,'Dataunderlag (dolt vid användni'!$A$2:$A$36,_xlfn.XLOOKUP(F45,'Dataunderlag (dolt vid användni'!$A$1:$L$1,'Dataunderlag (dolt vid användni'!$A$2:$L$36))+IF(F45="Kjøpe nytt",IFERROR(VLOOKUP('Inköp och effekt'!D45,'Dataunderlag (dolt vid användni'!$G$40:$I$43,2,FALSE),0),0),0),"")</f>
        <v/>
      </c>
      <c r="N45" s="90" t="str">
        <f t="shared" si="3"/>
        <v/>
      </c>
      <c r="O45" s="90" t="str">
        <f t="shared" si="4"/>
        <v/>
      </c>
      <c r="P45" s="90" t="str">
        <f t="shared" si="5"/>
        <v/>
      </c>
      <c r="Q45" s="165" t="str">
        <f t="shared" si="6"/>
        <v/>
      </c>
      <c r="R45" s="163" t="str">
        <f>IF(K45,ROUND(E45*VLOOKUP(I45,'Dataunderlag (dolt vid användni'!$A$2:$L$36,5,FALSE)+IFERROR(VLOOKUP('Inköp och effekt'!D45,'Dataunderlag (dolt vid användni'!$G$40:$I$43,2,FALSE),0),0),"")</f>
        <v/>
      </c>
      <c r="S45" s="163" t="str">
        <f t="shared" si="7"/>
        <v/>
      </c>
      <c r="T45" s="163" t="str">
        <f t="shared" si="8"/>
        <v/>
      </c>
      <c r="U45" s="166" t="str">
        <f t="shared" si="14"/>
        <v/>
      </c>
      <c r="V45" s="164" t="str">
        <f>IF(K45,ROUND(R45/VLOOKUP(I45,'Dataunderlag (dolt vid användni'!$A$2:$L442,4,FALSE),0),"")</f>
        <v/>
      </c>
      <c r="W45" s="163" t="str">
        <f t="shared" si="10"/>
        <v/>
      </c>
      <c r="X45" s="167" t="str">
        <f t="shared" si="11"/>
        <v/>
      </c>
      <c r="Y45" s="164" t="str">
        <f t="shared" si="12"/>
        <v/>
      </c>
      <c r="Z45" s="164" t="str">
        <f t="shared" si="13"/>
        <v/>
      </c>
      <c r="AA45" s="164" t="str">
        <f>HLOOKUP($AA$38,$R$38:$Y$52,8,FALSE)</f>
        <v/>
      </c>
      <c r="AB45" s="164" t="str">
        <f>HLOOKUP($AB$38,$R$38:$Y$52,8,FALSE)</f>
        <v/>
      </c>
      <c r="AC45" s="163"/>
      <c r="AD45" s="163"/>
      <c r="AE45" s="163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</row>
    <row r="46" spans="1:43" s="33" customFormat="1" ht="30" customHeight="1">
      <c r="B46" s="12"/>
      <c r="C46" s="12"/>
      <c r="D46" s="12"/>
      <c r="E46" s="12"/>
      <c r="F46" s="12"/>
      <c r="G46" s="23"/>
      <c r="H46" s="123" t="str" cm="1">
        <f t="array" ref="H46">IF(K46,_xlfn.XLOOKUP(I46,'Dataunderlag (dolt vid användni'!$A$2:$A$36,_xlfn.XLOOKUP("Pris "&amp;F46,'Dataunderlag (dolt vid användni'!$A$1:$L$1,'Dataunderlag (dolt vid användni'!$A$2:$L$36))+IF(F46="Kjøpe nytt",IFERROR(VLOOKUP('Inköp och effekt'!D46,'Dataunderlag (dolt vid användni'!$G$40:$I$43,3,FALSE),0),0),"")</f>
        <v/>
      </c>
      <c r="I46" s="86" t="str">
        <f t="shared" si="1"/>
        <v/>
      </c>
      <c r="J46" s="157" t="b">
        <f t="shared" si="0"/>
        <v>1</v>
      </c>
      <c r="K46" s="88" t="b">
        <f t="shared" si="2"/>
        <v>0</v>
      </c>
      <c r="L46" s="88" t="str">
        <f>IF(K46,VLOOKUP(I46,'Dataunderlag (dolt vid användni'!$A$2:$L$36,4,FALSE)*IF(F46="Kjøpe brukt",0.7,IF(F46="Intern ombruk",0.5,IF(F46="Reparasjon",0.8,1))),"")</f>
        <v/>
      </c>
      <c r="M46" s="89" t="str" cm="1">
        <f t="array" ref="M46">IF(K46,ROUND(E46*_xlfn.XLOOKUP(I46,'Dataunderlag (dolt vid användni'!$A$2:$A$36,_xlfn.XLOOKUP(F46,'Dataunderlag (dolt vid användni'!$A$1:$L$1,'Dataunderlag (dolt vid användni'!$A$2:$L$36))+IF(F46="Kjøpe nytt",IFERROR(VLOOKUP('Inköp och effekt'!D46,'Dataunderlag (dolt vid användni'!$G$40:$I$43,2,FALSE),0),0),0),"")</f>
        <v/>
      </c>
      <c r="N46" s="90" t="str">
        <f t="shared" si="3"/>
        <v/>
      </c>
      <c r="O46" s="90" t="str">
        <f t="shared" si="4"/>
        <v/>
      </c>
      <c r="P46" s="90" t="str">
        <f t="shared" si="5"/>
        <v/>
      </c>
      <c r="Q46" s="165" t="str">
        <f t="shared" si="6"/>
        <v/>
      </c>
      <c r="R46" s="163" t="str">
        <f>IF(K46,ROUND(E46*VLOOKUP(I46,'Dataunderlag (dolt vid användni'!$A$2:$L$36,5,FALSE)+IFERROR(VLOOKUP('Inköp och effekt'!D46,'Dataunderlag (dolt vid användni'!$G$40:$I$43,2,FALSE),0),0),"")</f>
        <v/>
      </c>
      <c r="S46" s="163" t="str">
        <f t="shared" si="7"/>
        <v/>
      </c>
      <c r="T46" s="163" t="str">
        <f t="shared" si="8"/>
        <v/>
      </c>
      <c r="U46" s="166" t="str">
        <f t="shared" si="14"/>
        <v/>
      </c>
      <c r="V46" s="164" t="str">
        <f>IF(K46,ROUND(R46/VLOOKUP(I46,'Dataunderlag (dolt vid användni'!$A$2:$L443,4,FALSE),0),"")</f>
        <v/>
      </c>
      <c r="W46" s="163" t="str">
        <f t="shared" si="10"/>
        <v/>
      </c>
      <c r="X46" s="167" t="str">
        <f t="shared" si="11"/>
        <v/>
      </c>
      <c r="Y46" s="164" t="str">
        <f t="shared" si="12"/>
        <v/>
      </c>
      <c r="Z46" s="164" t="str">
        <f t="shared" si="13"/>
        <v/>
      </c>
      <c r="AA46" s="164" t="str">
        <f>HLOOKUP($AA$38,$R$38:$Y$52,9,FALSE)</f>
        <v/>
      </c>
      <c r="AB46" s="164" t="str">
        <f>HLOOKUP($AB$38,$R$38:$Y$52,9,FALSE)</f>
        <v/>
      </c>
      <c r="AC46" s="163"/>
      <c r="AD46" s="163"/>
      <c r="AE46" s="163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</row>
    <row r="47" spans="1:43" s="33" customFormat="1" ht="30" customHeight="1">
      <c r="B47" s="12"/>
      <c r="C47" s="12"/>
      <c r="D47" s="12"/>
      <c r="E47" s="12"/>
      <c r="F47" s="12"/>
      <c r="G47" s="23"/>
      <c r="H47" s="123" t="str" cm="1">
        <f t="array" ref="H47">IF(K47,_xlfn.XLOOKUP(I47,'Dataunderlag (dolt vid användni'!$A$2:$A$36,_xlfn.XLOOKUP("Pris "&amp;F47,'Dataunderlag (dolt vid användni'!$A$1:$L$1,'Dataunderlag (dolt vid användni'!$A$2:$L$36))+IF(F47="Kjøpe nytt",IFERROR(VLOOKUP('Inköp och effekt'!D47,'Dataunderlag (dolt vid användni'!$G$40:$I$43,3,FALSE),0),0),"")</f>
        <v/>
      </c>
      <c r="I47" s="86" t="str">
        <f>B47&amp;C47</f>
        <v/>
      </c>
      <c r="J47" s="157" t="b">
        <f t="shared" si="0"/>
        <v>1</v>
      </c>
      <c r="K47" s="88" t="b">
        <f t="shared" si="2"/>
        <v>0</v>
      </c>
      <c r="L47" s="88" t="str">
        <f>IF(K47,VLOOKUP(I47,'Dataunderlag (dolt vid användni'!$A$2:$L$36,4,FALSE)*IF(F47="Kjøpe brukt",0.7,IF(F47="Intern ombruk",0.5,IF(F47="Reparasjon",0.8,1))),"")</f>
        <v/>
      </c>
      <c r="M47" s="89" t="str" cm="1">
        <f t="array" ref="M47">IF(K47,ROUND(E47*_xlfn.XLOOKUP(I47,'Dataunderlag (dolt vid användni'!$A$2:$A$36,_xlfn.XLOOKUP(F47,'Dataunderlag (dolt vid användni'!$A$1:$L$1,'Dataunderlag (dolt vid användni'!$A$2:$L$36))+IF(F47="Kjøpe nytt",IFERROR(VLOOKUP('Inköp och effekt'!D47,'Dataunderlag (dolt vid användni'!$G$40:$I$43,2,FALSE),0),0),0),"")</f>
        <v/>
      </c>
      <c r="N47" s="90" t="str">
        <f t="shared" si="3"/>
        <v/>
      </c>
      <c r="O47" s="90" t="str">
        <f t="shared" si="4"/>
        <v/>
      </c>
      <c r="P47" s="90" t="str">
        <f t="shared" si="5"/>
        <v/>
      </c>
      <c r="Q47" s="165" t="str">
        <f t="shared" si="6"/>
        <v/>
      </c>
      <c r="R47" s="163" t="str">
        <f>IF(K47,ROUND(E47*VLOOKUP(I47,'Dataunderlag (dolt vid användni'!$A$2:$L$36,5,FALSE)+IFERROR(VLOOKUP('Inköp och effekt'!D47,'Dataunderlag (dolt vid användni'!$G$40:$I$43,2,FALSE),0),0),"")</f>
        <v/>
      </c>
      <c r="S47" s="163" t="str">
        <f t="shared" si="7"/>
        <v/>
      </c>
      <c r="T47" s="163" t="str">
        <f t="shared" si="8"/>
        <v/>
      </c>
      <c r="U47" s="166" t="str">
        <f t="shared" si="14"/>
        <v/>
      </c>
      <c r="V47" s="164" t="str">
        <f>IF(K47,ROUND(R47/VLOOKUP(I47,'Dataunderlag (dolt vid användni'!$A$2:$L444,4,FALSE),0),"")</f>
        <v/>
      </c>
      <c r="W47" s="163" t="str">
        <f t="shared" si="10"/>
        <v/>
      </c>
      <c r="X47" s="167" t="str">
        <f t="shared" si="11"/>
        <v/>
      </c>
      <c r="Y47" s="164" t="str">
        <f t="shared" si="12"/>
        <v/>
      </c>
      <c r="Z47" s="164" t="str">
        <f t="shared" si="13"/>
        <v/>
      </c>
      <c r="AA47" s="164" t="str">
        <f>HLOOKUP($AA$38,$R$38:$Y$52,10,FALSE)</f>
        <v/>
      </c>
      <c r="AB47" s="164" t="str">
        <f>HLOOKUP($AB$38,$R$38:$Y$52,10,FALSE)</f>
        <v/>
      </c>
      <c r="AC47" s="163"/>
      <c r="AD47" s="163"/>
      <c r="AE47" s="163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</row>
    <row r="48" spans="1:43" s="33" customFormat="1" ht="30" customHeight="1">
      <c r="B48" s="12"/>
      <c r="C48" s="12"/>
      <c r="D48" s="12"/>
      <c r="E48" s="12"/>
      <c r="F48" s="12"/>
      <c r="G48" s="23"/>
      <c r="H48" s="123" t="str" cm="1">
        <f t="array" ref="H48">IF(K48,_xlfn.XLOOKUP(I48,'Dataunderlag (dolt vid användni'!$A$2:$A$36,_xlfn.XLOOKUP("Pris "&amp;F48,'Dataunderlag (dolt vid användni'!$A$1:$L$1,'Dataunderlag (dolt vid användni'!$A$2:$L$36))+IF(F48="Kjøpe nytt",IFERROR(VLOOKUP('Inköp och effekt'!D48,'Dataunderlag (dolt vid användni'!$G$40:$I$43,3,FALSE),0),0),"")</f>
        <v/>
      </c>
      <c r="I48" s="86" t="str">
        <f t="shared" si="1"/>
        <v/>
      </c>
      <c r="J48" s="157" t="b">
        <f t="shared" si="0"/>
        <v>1</v>
      </c>
      <c r="K48" s="88" t="b">
        <f t="shared" si="2"/>
        <v>0</v>
      </c>
      <c r="L48" s="88" t="str">
        <f>IF(K48,VLOOKUP(I48,'Dataunderlag (dolt vid användni'!$A$2:$L$36,4,FALSE)*IF(F48="Kjøpe brukt",0.7,IF(F48="Intern ombruk",0.5,IF(F48="Reparasjon",0.8,1))),"")</f>
        <v/>
      </c>
      <c r="M48" s="89" t="str" cm="1">
        <f t="array" ref="M48">IF(K48,ROUND(E48*_xlfn.XLOOKUP(I48,'Dataunderlag (dolt vid användni'!$A$2:$A$36,_xlfn.XLOOKUP(F48,'Dataunderlag (dolt vid användni'!$A$1:$L$1,'Dataunderlag (dolt vid användni'!$A$2:$L$36))+IF(F48="Kjøpe nytt",IFERROR(VLOOKUP('Inköp och effekt'!D48,'Dataunderlag (dolt vid användni'!$G$40:$I$43,2,FALSE),0),0),0),"")</f>
        <v/>
      </c>
      <c r="N48" s="90" t="str">
        <f t="shared" si="3"/>
        <v/>
      </c>
      <c r="O48" s="90" t="str">
        <f t="shared" si="4"/>
        <v/>
      </c>
      <c r="P48" s="90" t="str">
        <f t="shared" si="5"/>
        <v/>
      </c>
      <c r="Q48" s="165" t="str">
        <f t="shared" si="6"/>
        <v/>
      </c>
      <c r="R48" s="163" t="str">
        <f>IF(K48,ROUND(E48*VLOOKUP(I48,'Dataunderlag (dolt vid användni'!$A$2:$L$36,5,FALSE)+IFERROR(VLOOKUP('Inköp och effekt'!D48,'Dataunderlag (dolt vid användni'!$G$40:$I$43,2,FALSE),0),0),"")</f>
        <v/>
      </c>
      <c r="S48" s="163" t="str">
        <f t="shared" si="7"/>
        <v/>
      </c>
      <c r="T48" s="163" t="str">
        <f t="shared" si="8"/>
        <v/>
      </c>
      <c r="U48" s="166" t="str">
        <f t="shared" si="14"/>
        <v/>
      </c>
      <c r="V48" s="164" t="str">
        <f>IF(K48,ROUND(R48/VLOOKUP(I48,'Dataunderlag (dolt vid användni'!$A$2:$L445,4,FALSE),0),"")</f>
        <v/>
      </c>
      <c r="W48" s="163" t="str">
        <f t="shared" si="10"/>
        <v/>
      </c>
      <c r="X48" s="167" t="str">
        <f t="shared" si="11"/>
        <v/>
      </c>
      <c r="Y48" s="164" t="str">
        <f t="shared" si="12"/>
        <v/>
      </c>
      <c r="Z48" s="160" t="str">
        <f t="shared" si="13"/>
        <v/>
      </c>
      <c r="AA48" s="164" t="str">
        <f>HLOOKUP($AA$38,$R$38:$Y$52,11,FALSE)</f>
        <v/>
      </c>
      <c r="AB48" s="164" t="str">
        <f>HLOOKUP($AB$38,$R$38:$Y$52,11,FALSE)</f>
        <v/>
      </c>
      <c r="AC48" s="163"/>
      <c r="AD48" s="163"/>
      <c r="AE48" s="163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</row>
    <row r="49" spans="2:64" s="33" customFormat="1" ht="30" customHeight="1">
      <c r="B49" s="12"/>
      <c r="C49" s="12"/>
      <c r="D49" s="12"/>
      <c r="E49" s="12"/>
      <c r="F49" s="12"/>
      <c r="G49" s="23"/>
      <c r="H49" s="123" t="str" cm="1">
        <f t="array" ref="H49">IF(K49,_xlfn.XLOOKUP(I49,'Dataunderlag (dolt vid användni'!$A$2:$A$36,_xlfn.XLOOKUP("Pris "&amp;F49,'Dataunderlag (dolt vid användni'!$A$1:$L$1,'Dataunderlag (dolt vid användni'!$A$2:$L$36))+IF(F49="Kjøpe nytt",IFERROR(VLOOKUP('Inköp och effekt'!D49,'Dataunderlag (dolt vid användni'!$G$40:$I$43,3,FALSE),0),0),"")</f>
        <v/>
      </c>
      <c r="I49" s="86" t="str">
        <f t="shared" si="1"/>
        <v/>
      </c>
      <c r="J49" s="157" t="b">
        <f t="shared" si="0"/>
        <v>1</v>
      </c>
      <c r="K49" s="88" t="b">
        <f t="shared" si="2"/>
        <v>0</v>
      </c>
      <c r="L49" s="88" t="str">
        <f>IF(K49,VLOOKUP(I49,'Dataunderlag (dolt vid användni'!$A$2:$L$36,4,FALSE)*IF(F49="Kjøpe brukt",0.7,IF(F49="Intern ombruk",0.5,IF(F49="Reparasjon",0.8,1))),"")</f>
        <v/>
      </c>
      <c r="M49" s="89" t="str" cm="1">
        <f t="array" ref="M49">IF(K49,ROUND(E49*_xlfn.XLOOKUP(I49,'Dataunderlag (dolt vid användni'!$A$2:$A$36,_xlfn.XLOOKUP(F49,'Dataunderlag (dolt vid användni'!$A$1:$L$1,'Dataunderlag (dolt vid användni'!$A$2:$L$36))+IF(F49="Kjøpe nytt",IFERROR(VLOOKUP('Inköp och effekt'!D49,'Dataunderlag (dolt vid användni'!$G$40:$I$43,2,FALSE),0),0),0),"")</f>
        <v/>
      </c>
      <c r="N49" s="90" t="str">
        <f t="shared" si="3"/>
        <v/>
      </c>
      <c r="O49" s="90" t="str">
        <f t="shared" si="4"/>
        <v/>
      </c>
      <c r="P49" s="90" t="str">
        <f t="shared" si="5"/>
        <v/>
      </c>
      <c r="Q49" s="165" t="str">
        <f t="shared" si="6"/>
        <v/>
      </c>
      <c r="R49" s="163" t="str">
        <f>IF(K49,ROUND(E49*VLOOKUP(I49,'Dataunderlag (dolt vid användni'!$A$2:$L$36,5,FALSE)+IFERROR(VLOOKUP('Inköp och effekt'!D49,'Dataunderlag (dolt vid användni'!$G$40:$I$43,2,FALSE),0),0),"")</f>
        <v/>
      </c>
      <c r="S49" s="163" t="str">
        <f t="shared" si="7"/>
        <v/>
      </c>
      <c r="T49" s="163" t="str">
        <f t="shared" si="8"/>
        <v/>
      </c>
      <c r="U49" s="166" t="str">
        <f t="shared" si="14"/>
        <v/>
      </c>
      <c r="V49" s="164" t="str">
        <f>IF(K49,ROUND(R49/VLOOKUP(I49,'Dataunderlag (dolt vid användni'!$A$2:$L446,4,FALSE),0),"")</f>
        <v/>
      </c>
      <c r="W49" s="163" t="str">
        <f t="shared" si="10"/>
        <v/>
      </c>
      <c r="X49" s="167" t="str">
        <f t="shared" si="11"/>
        <v/>
      </c>
      <c r="Y49" s="164" t="str">
        <f t="shared" si="12"/>
        <v/>
      </c>
      <c r="Z49" s="160" t="str">
        <f t="shared" si="13"/>
        <v/>
      </c>
      <c r="AA49" s="164" t="str">
        <f>HLOOKUP($AA$38,$R$38:$Y$52,12,FALSE)</f>
        <v/>
      </c>
      <c r="AB49" s="164" t="str">
        <f>HLOOKUP($AB$38,$R$38:$Y$52,12,FALSE)</f>
        <v/>
      </c>
      <c r="AC49" s="72"/>
      <c r="AD49" s="163"/>
      <c r="AE49" s="163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</row>
    <row r="50" spans="2:64" s="33" customFormat="1" ht="30" customHeight="1">
      <c r="B50" s="12"/>
      <c r="C50" s="12"/>
      <c r="D50" s="12"/>
      <c r="E50" s="12"/>
      <c r="F50" s="12"/>
      <c r="G50" s="23"/>
      <c r="H50" s="123" t="str" cm="1">
        <f t="array" ref="H50">IF(K50,_xlfn.XLOOKUP(I50,'Dataunderlag (dolt vid användni'!$A$2:$A$36,_xlfn.XLOOKUP("Pris "&amp;F50,'Dataunderlag (dolt vid användni'!$A$1:$L$1,'Dataunderlag (dolt vid användni'!$A$2:$L$36))+IF(F50="Kjøpe nytt",IFERROR(VLOOKUP('Inköp och effekt'!D50,'Dataunderlag (dolt vid användni'!$G$40:$I$43,3,FALSE),0),0),"")</f>
        <v/>
      </c>
      <c r="I50" s="86" t="str">
        <f t="shared" si="1"/>
        <v/>
      </c>
      <c r="J50" s="157" t="b">
        <f t="shared" si="0"/>
        <v>1</v>
      </c>
      <c r="K50" s="88" t="b">
        <f t="shared" si="2"/>
        <v>0</v>
      </c>
      <c r="L50" s="88" t="str">
        <f>IF(K50,VLOOKUP(I50,'Dataunderlag (dolt vid användni'!$A$2:$L$36,4,FALSE)*IF(F50="Kjøpe brukt",0.7,IF(F50="Intern ombruk",0.5,IF(F50="Reparasjon",0.8,1))),"")</f>
        <v/>
      </c>
      <c r="M50" s="89" t="str" cm="1">
        <f t="array" ref="M50">IF(K50,ROUND(E50*_xlfn.XLOOKUP(I50,'Dataunderlag (dolt vid användni'!$A$2:$A$36,_xlfn.XLOOKUP(F50,'Dataunderlag (dolt vid användni'!$A$1:$L$1,'Dataunderlag (dolt vid användni'!$A$2:$L$36))+IF(F50="Kjøpe nytt",IFERROR(VLOOKUP('Inköp och effekt'!D50,'Dataunderlag (dolt vid användni'!$G$40:$I$43,2,FALSE),0),0),0),"")</f>
        <v/>
      </c>
      <c r="N50" s="90" t="str">
        <f t="shared" si="3"/>
        <v/>
      </c>
      <c r="O50" s="90" t="str">
        <f t="shared" si="4"/>
        <v/>
      </c>
      <c r="P50" s="90" t="str">
        <f t="shared" si="5"/>
        <v/>
      </c>
      <c r="Q50" s="165" t="str">
        <f t="shared" si="6"/>
        <v/>
      </c>
      <c r="R50" s="163" t="str">
        <f>IF(K50,ROUND(E50*VLOOKUP(I50,'Dataunderlag (dolt vid användni'!$A$2:$L$36,5,FALSE)+IFERROR(VLOOKUP('Inköp och effekt'!D50,'Dataunderlag (dolt vid användni'!$G$40:$I$43,2,FALSE),0),0),"")</f>
        <v/>
      </c>
      <c r="S50" s="163" t="str">
        <f t="shared" si="7"/>
        <v/>
      </c>
      <c r="T50" s="163" t="str">
        <f t="shared" si="8"/>
        <v/>
      </c>
      <c r="U50" s="166" t="str">
        <f t="shared" si="14"/>
        <v/>
      </c>
      <c r="V50" s="164" t="str">
        <f>IF(K50,ROUND(R50/VLOOKUP(I50,'Dataunderlag (dolt vid användni'!$A$2:$L447,4,FALSE),0),"")</f>
        <v/>
      </c>
      <c r="W50" s="163" t="str">
        <f t="shared" si="10"/>
        <v/>
      </c>
      <c r="X50" s="167" t="str">
        <f t="shared" si="11"/>
        <v/>
      </c>
      <c r="Y50" s="164" t="str">
        <f t="shared" si="12"/>
        <v/>
      </c>
      <c r="Z50" s="160" t="str">
        <f t="shared" si="13"/>
        <v/>
      </c>
      <c r="AA50" s="164" t="str">
        <f>HLOOKUP($AA$38,$R$38:$Y$52,13,FALSE)</f>
        <v/>
      </c>
      <c r="AB50" s="164" t="str">
        <f>HLOOKUP($AB$38,$R$38:$Y$52,13,FALSE)</f>
        <v/>
      </c>
      <c r="AC50" s="72"/>
      <c r="AD50" s="163"/>
      <c r="AE50" s="163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</row>
    <row r="51" spans="2:64" s="33" customFormat="1" ht="30" customHeight="1">
      <c r="B51" s="12"/>
      <c r="C51" s="12"/>
      <c r="D51" s="12"/>
      <c r="E51" s="12"/>
      <c r="F51" s="12"/>
      <c r="G51" s="23"/>
      <c r="H51" s="123" t="str" cm="1">
        <f t="array" ref="H51">IF(K51,_xlfn.XLOOKUP(I51,'Dataunderlag (dolt vid användni'!$A$2:$A$36,_xlfn.XLOOKUP("Pris "&amp;F51,'Dataunderlag (dolt vid användni'!$A$1:$L$1,'Dataunderlag (dolt vid användni'!$A$2:$L$36))+IF(F51="Kjøpe nytt",IFERROR(VLOOKUP('Inköp och effekt'!D51,'Dataunderlag (dolt vid användni'!$G$40:$I$43,3,FALSE),0),0),"")</f>
        <v/>
      </c>
      <c r="I51" s="86" t="str">
        <f t="shared" si="1"/>
        <v/>
      </c>
      <c r="J51" s="157" t="b">
        <f t="shared" si="0"/>
        <v>1</v>
      </c>
      <c r="K51" s="88" t="b">
        <f t="shared" si="2"/>
        <v>0</v>
      </c>
      <c r="L51" s="88" t="str">
        <f>IF(K51,VLOOKUP(I51,'Dataunderlag (dolt vid användni'!$A$2:$L$36,4,FALSE)*IF(F51="Kjøpe brukt",0.7,IF(F51="Intern ombruk",0.5,IF(F51="Reparasjon",0.8,1))),"")</f>
        <v/>
      </c>
      <c r="M51" s="89" t="str" cm="1">
        <f t="array" ref="M51">IF(K51,ROUND(E51*_xlfn.XLOOKUP(I51,'Dataunderlag (dolt vid användni'!$A$2:$A$36,_xlfn.XLOOKUP(F51,'Dataunderlag (dolt vid användni'!$A$1:$L$1,'Dataunderlag (dolt vid användni'!$A$2:$L$36))+IF(F51="Kjøpe nytt",IFERROR(VLOOKUP('Inköp och effekt'!D51,'Dataunderlag (dolt vid användni'!$G$40:$I$43,2,FALSE),0),0),0),"")</f>
        <v/>
      </c>
      <c r="N51" s="90" t="str">
        <f t="shared" si="3"/>
        <v/>
      </c>
      <c r="O51" s="90" t="str">
        <f t="shared" si="4"/>
        <v/>
      </c>
      <c r="P51" s="90" t="str">
        <f t="shared" si="5"/>
        <v/>
      </c>
      <c r="Q51" s="165" t="str">
        <f t="shared" si="6"/>
        <v/>
      </c>
      <c r="R51" s="163" t="str">
        <f>IF(K51,ROUND(E51*VLOOKUP(I51,'Dataunderlag (dolt vid användni'!$A$2:$L$36,5,FALSE)+IFERROR(VLOOKUP('Inköp och effekt'!D51,'Dataunderlag (dolt vid användni'!$G$40:$I$43,2,FALSE),0),0),"")</f>
        <v/>
      </c>
      <c r="S51" s="163" t="str">
        <f t="shared" si="7"/>
        <v/>
      </c>
      <c r="T51" s="163" t="str">
        <f t="shared" si="8"/>
        <v/>
      </c>
      <c r="U51" s="166" t="str">
        <f t="shared" si="14"/>
        <v/>
      </c>
      <c r="V51" s="164" t="str">
        <f>IF(K51,ROUND(R51/VLOOKUP(I51,'Dataunderlag (dolt vid användni'!$A$2:$L448,4,FALSE),0),"")</f>
        <v/>
      </c>
      <c r="W51" s="163" t="str">
        <f t="shared" si="10"/>
        <v/>
      </c>
      <c r="X51" s="167" t="str">
        <f t="shared" si="11"/>
        <v/>
      </c>
      <c r="Y51" s="164" t="str">
        <f t="shared" si="12"/>
        <v/>
      </c>
      <c r="Z51" s="160" t="str">
        <f t="shared" si="13"/>
        <v/>
      </c>
      <c r="AA51" s="164" t="str">
        <f>HLOOKUP($AA$38,$R$38:$Y$52,14,FALSE)</f>
        <v/>
      </c>
      <c r="AB51" s="164" t="str">
        <f>HLOOKUP($AB$38,$R$38:$Y$52,14,FALSE)</f>
        <v/>
      </c>
      <c r="AC51" s="72"/>
      <c r="AD51" s="163"/>
      <c r="AE51" s="163"/>
      <c r="AF51" s="72"/>
      <c r="AG51" s="72"/>
      <c r="AH51" s="72"/>
      <c r="AI51" s="72"/>
      <c r="AJ51" s="72"/>
      <c r="AK51" s="72"/>
      <c r="AL51" s="72"/>
      <c r="AM51" s="72"/>
      <c r="AN51" s="72"/>
      <c r="AO51" s="72"/>
      <c r="AP51" s="72"/>
      <c r="AQ51" s="72"/>
    </row>
    <row r="52" spans="2:64" s="33" customFormat="1" ht="30" customHeight="1">
      <c r="B52" s="12"/>
      <c r="C52" s="12"/>
      <c r="D52" s="12"/>
      <c r="E52" s="12"/>
      <c r="F52" s="12"/>
      <c r="G52" s="23"/>
      <c r="H52" s="123" t="str" cm="1">
        <f t="array" ref="H52">IF(K52,_xlfn.XLOOKUP(I52,'Dataunderlag (dolt vid användni'!$A$2:$A$36,_xlfn.XLOOKUP("Pris "&amp;F52,'Dataunderlag (dolt vid användni'!$A$1:$L$1,'Dataunderlag (dolt vid användni'!$A$2:$L$36))+IF(F52="Kjøpe nytt",IFERROR(VLOOKUP('Inköp och effekt'!D52,'Dataunderlag (dolt vid användni'!$G$40:$I$43,3,FALSE),0),0),"")</f>
        <v/>
      </c>
      <c r="I52" s="86" t="str">
        <f t="shared" si="1"/>
        <v/>
      </c>
      <c r="J52" s="157" t="b">
        <f t="shared" si="0"/>
        <v>1</v>
      </c>
      <c r="K52" s="88" t="b">
        <f t="shared" si="2"/>
        <v>0</v>
      </c>
      <c r="L52" s="88" t="str">
        <f>IF(K52,VLOOKUP(I52,'Dataunderlag (dolt vid användni'!$A$2:$L$36,4,FALSE)*IF(F52="Kjøpe brukt",0.7,IF(F52="Intern ombruk",0.5,IF(F52="Reparasjon",0.8,1))),"")</f>
        <v/>
      </c>
      <c r="M52" s="89" t="str" cm="1">
        <f t="array" ref="M52">IF(K52,ROUND(E52*_xlfn.XLOOKUP(I52,'Dataunderlag (dolt vid användni'!$A$2:$A$36,_xlfn.XLOOKUP(F52,'Dataunderlag (dolt vid användni'!$A$1:$L$1,'Dataunderlag (dolt vid användni'!$A$2:$L$36))+IF(F52="Kjøpe nytt",IFERROR(VLOOKUP('Inköp och effekt'!D52,'Dataunderlag (dolt vid användni'!$G$40:$I$43,2,FALSE),0),0),0),"")</f>
        <v/>
      </c>
      <c r="N52" s="90" t="str">
        <f t="shared" si="3"/>
        <v/>
      </c>
      <c r="O52" s="90" t="str">
        <f t="shared" si="4"/>
        <v/>
      </c>
      <c r="P52" s="90" t="str">
        <f t="shared" si="5"/>
        <v/>
      </c>
      <c r="Q52" s="165" t="str">
        <f t="shared" si="6"/>
        <v/>
      </c>
      <c r="R52" s="163" t="str">
        <f>IF(K52,ROUND(E52*VLOOKUP(I52,'Dataunderlag (dolt vid användni'!$A$2:$L$36,5,FALSE)+IFERROR(VLOOKUP('Inköp och effekt'!D52,'Dataunderlag (dolt vid användni'!$G$40:$I$43,2,FALSE),0),0),"")</f>
        <v/>
      </c>
      <c r="S52" s="163" t="str">
        <f t="shared" si="7"/>
        <v/>
      </c>
      <c r="T52" s="163" t="str">
        <f t="shared" si="8"/>
        <v/>
      </c>
      <c r="U52" s="166" t="str">
        <f t="shared" si="14"/>
        <v/>
      </c>
      <c r="V52" s="164" t="str">
        <f>IF(K52,ROUND(R52/VLOOKUP(I52,'Dataunderlag (dolt vid användni'!$A$2:$L449,4,FALSE),0),"")</f>
        <v/>
      </c>
      <c r="W52" s="163" t="str">
        <f t="shared" si="10"/>
        <v/>
      </c>
      <c r="X52" s="167" t="str">
        <f t="shared" si="11"/>
        <v/>
      </c>
      <c r="Y52" s="164" t="str">
        <f t="shared" si="12"/>
        <v/>
      </c>
      <c r="Z52" s="160" t="str">
        <f t="shared" si="13"/>
        <v/>
      </c>
      <c r="AA52" s="164" t="str">
        <f>HLOOKUP($AA$38,$R$38:$Y$52,15,FALSE)</f>
        <v/>
      </c>
      <c r="AB52" s="164" t="str">
        <f>HLOOKUP($AB$38,$R$38:$Y$52,15,FALSE)</f>
        <v/>
      </c>
      <c r="AC52" s="72"/>
      <c r="AD52" s="163"/>
      <c r="AE52" s="163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</row>
    <row r="53" spans="2:64" s="33" customFormat="1" ht="30" customHeight="1">
      <c r="H53" s="91"/>
      <c r="I53" s="86"/>
      <c r="J53" s="157"/>
      <c r="K53" s="88"/>
      <c r="L53" s="88"/>
      <c r="M53" s="92"/>
      <c r="N53" s="93"/>
      <c r="O53" s="93"/>
      <c r="P53" s="93"/>
      <c r="Q53" s="165" t="str">
        <f t="shared" si="6"/>
        <v/>
      </c>
      <c r="R53" s="163"/>
      <c r="S53" s="168"/>
      <c r="T53" s="166"/>
      <c r="U53" s="166"/>
      <c r="V53" s="164"/>
      <c r="W53" s="163"/>
      <c r="X53" s="163"/>
      <c r="Y53" s="163"/>
      <c r="Z53" s="72" t="str">
        <f t="shared" si="13"/>
        <v/>
      </c>
      <c r="AA53" s="163"/>
      <c r="AB53" s="163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</row>
    <row r="54" spans="2:64" s="33" customFormat="1" ht="14.25" customHeight="1">
      <c r="H54" s="91"/>
      <c r="I54" s="86"/>
      <c r="J54" s="86"/>
      <c r="K54" s="88"/>
      <c r="L54" s="88"/>
      <c r="M54" s="92"/>
      <c r="N54" s="93"/>
      <c r="O54" s="93"/>
      <c r="P54" s="93"/>
      <c r="Q54" s="93"/>
      <c r="S54" s="128"/>
      <c r="T54" s="127"/>
      <c r="U54" s="127"/>
      <c r="V54" s="126"/>
    </row>
    <row r="55" spans="2:64" s="33" customFormat="1" ht="102" customHeight="1">
      <c r="H55" s="91"/>
      <c r="I55" s="86"/>
      <c r="J55" s="86"/>
      <c r="K55" s="88"/>
      <c r="L55" s="88"/>
      <c r="M55" s="92"/>
      <c r="N55" s="93"/>
      <c r="O55" s="93"/>
      <c r="P55" s="93"/>
      <c r="Q55" s="93"/>
      <c r="S55" s="128"/>
      <c r="T55" s="127"/>
      <c r="U55" s="127"/>
      <c r="V55" s="126"/>
    </row>
    <row r="56" spans="2:64" s="33" customFormat="1" ht="100.5" customHeight="1">
      <c r="H56" s="91"/>
      <c r="I56" s="86"/>
      <c r="J56" s="86"/>
      <c r="K56" s="88"/>
      <c r="L56" s="88"/>
      <c r="M56" s="92"/>
      <c r="N56" s="93"/>
      <c r="O56" s="93"/>
      <c r="P56" s="93"/>
      <c r="Q56" s="93"/>
      <c r="S56" s="128"/>
      <c r="T56" s="127"/>
      <c r="U56" s="127"/>
      <c r="V56" s="126"/>
    </row>
    <row r="57" spans="2:64" s="80" customFormat="1" ht="30" customHeight="1">
      <c r="B57" s="80" t="s">
        <v>66</v>
      </c>
      <c r="H57" s="94"/>
      <c r="I57" s="86"/>
      <c r="J57" s="86"/>
      <c r="K57" s="88"/>
      <c r="L57" s="88"/>
      <c r="M57" s="95"/>
      <c r="N57" s="96"/>
      <c r="O57" s="96"/>
      <c r="P57" s="96"/>
      <c r="Q57" s="96"/>
      <c r="S57" s="97"/>
      <c r="T57" s="98"/>
      <c r="U57" s="98"/>
      <c r="V57" s="99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</row>
    <row r="58" spans="2:64" s="83" customFormat="1" ht="30" customHeight="1">
      <c r="H58" s="100"/>
      <c r="I58" s="101"/>
      <c r="J58" s="101"/>
      <c r="K58" s="102"/>
      <c r="L58" s="102"/>
      <c r="M58" s="103"/>
      <c r="N58" s="104"/>
      <c r="O58" s="104"/>
      <c r="P58" s="104"/>
      <c r="Q58" s="104"/>
      <c r="S58" s="105"/>
      <c r="T58" s="106"/>
      <c r="U58" s="106"/>
      <c r="V58" s="107"/>
      <c r="AD58" s="33"/>
      <c r="AE58" s="33"/>
      <c r="AF58" s="33"/>
      <c r="AG58" s="33"/>
      <c r="AH58" s="33"/>
      <c r="AI58" s="33"/>
    </row>
    <row r="59" spans="2:64" s="83" customFormat="1" ht="30" customHeight="1">
      <c r="H59" s="100"/>
      <c r="I59" s="101"/>
      <c r="J59" s="101"/>
      <c r="K59" s="102"/>
      <c r="L59" s="102"/>
      <c r="M59" s="103"/>
      <c r="N59" s="104"/>
      <c r="O59" s="104"/>
      <c r="P59" s="104"/>
      <c r="Q59" s="104"/>
      <c r="S59" s="105"/>
      <c r="T59" s="106"/>
      <c r="U59" s="106"/>
      <c r="V59" s="107"/>
      <c r="AD59" s="33"/>
      <c r="AE59" s="33"/>
      <c r="AF59" s="33"/>
      <c r="AG59" s="33"/>
      <c r="AH59" s="33"/>
      <c r="AI59" s="33"/>
    </row>
    <row r="60" spans="2:64" s="83" customFormat="1" ht="21">
      <c r="H60" s="100"/>
      <c r="R60" s="105"/>
      <c r="S60" s="105"/>
      <c r="T60" s="106"/>
      <c r="U60" s="106"/>
      <c r="V60" s="107"/>
      <c r="AD60" s="33"/>
      <c r="AE60" s="33"/>
      <c r="AF60" s="33"/>
      <c r="AG60" s="33"/>
      <c r="AH60" s="33"/>
      <c r="AI60" s="33"/>
    </row>
    <row r="61" spans="2:64" s="83" customFormat="1">
      <c r="R61" s="105"/>
      <c r="S61" s="105"/>
      <c r="T61" s="106"/>
      <c r="U61" s="106"/>
      <c r="V61" s="107"/>
    </row>
    <row r="62" spans="2:64" s="83" customFormat="1">
      <c r="R62" s="105"/>
      <c r="S62" s="105"/>
      <c r="T62" s="106"/>
      <c r="U62" s="106"/>
      <c r="V62" s="107"/>
    </row>
    <row r="63" spans="2:64" s="83" customFormat="1">
      <c r="R63" s="105"/>
      <c r="S63" s="105"/>
      <c r="T63" s="106"/>
      <c r="U63" s="106"/>
      <c r="V63" s="107"/>
    </row>
    <row r="64" spans="2:64" s="83" customFormat="1" ht="21">
      <c r="B64" s="108"/>
      <c r="R64" s="105"/>
      <c r="S64" s="105"/>
      <c r="T64" s="106"/>
      <c r="U64" s="106"/>
      <c r="V64" s="107"/>
    </row>
    <row r="65" spans="1:22" s="83" customFormat="1" ht="21">
      <c r="B65" s="145"/>
      <c r="C65" s="33"/>
      <c r="D65" s="33"/>
      <c r="E65" s="33"/>
      <c r="F65" s="33"/>
      <c r="G65" s="33"/>
      <c r="H65" s="33"/>
      <c r="R65" s="105"/>
      <c r="S65" s="105"/>
      <c r="T65" s="106"/>
      <c r="U65" s="106"/>
      <c r="V65" s="107"/>
    </row>
    <row r="66" spans="1:22" s="83" customFormat="1" ht="18">
      <c r="A66" s="122"/>
      <c r="B66" s="146" t="s">
        <v>67</v>
      </c>
      <c r="C66" s="147" t="str">
        <f>TEXT(SUM(R39:R52)-SUM(M39:M52),"# ##0")&amp;" kg CO2-ekv*"</f>
        <v>0 kg CO2-ekv*</v>
      </c>
      <c r="D66" s="148" t="s">
        <v>68</v>
      </c>
      <c r="E66" s="72"/>
      <c r="F66" s="72"/>
      <c r="G66" s="72"/>
      <c r="H66" s="33"/>
      <c r="R66" s="105"/>
      <c r="S66" s="105"/>
      <c r="T66" s="106"/>
      <c r="U66" s="106"/>
      <c r="V66" s="107"/>
    </row>
    <row r="67" spans="1:22" s="83" customFormat="1" ht="18">
      <c r="A67" s="122"/>
      <c r="B67" s="146" t="s">
        <v>69</v>
      </c>
      <c r="C67" s="147">
        <f>(SUM(R39:R52)-SUM(M39:M52))/0.27089717</f>
        <v>0</v>
      </c>
      <c r="D67" s="148" t="s">
        <v>70</v>
      </c>
      <c r="E67" s="147" t="str">
        <f>ROUND(C67/700,0)&amp;" flyg"</f>
        <v>0 flyg</v>
      </c>
      <c r="F67" s="148" t="s">
        <v>71</v>
      </c>
      <c r="G67" s="72"/>
      <c r="H67" s="33"/>
      <c r="R67" s="105"/>
      <c r="S67" s="105"/>
      <c r="T67" s="106"/>
      <c r="U67" s="106"/>
      <c r="V67" s="107"/>
    </row>
    <row r="68" spans="1:22" s="83" customFormat="1" ht="18">
      <c r="A68" s="122"/>
      <c r="B68" s="146"/>
      <c r="C68" s="147"/>
      <c r="D68" s="148"/>
      <c r="E68" s="147"/>
      <c r="F68" s="148"/>
      <c r="G68" s="72"/>
      <c r="H68" s="33"/>
      <c r="R68" s="105"/>
      <c r="S68" s="105"/>
      <c r="T68" s="106"/>
      <c r="U68" s="106"/>
      <c r="V68" s="107"/>
    </row>
    <row r="69" spans="1:22" s="83" customFormat="1" ht="18">
      <c r="A69" s="122"/>
      <c r="B69" s="146" t="s">
        <v>72</v>
      </c>
      <c r="C69" s="147" t="str">
        <f>TEXT(ROUND(SUM(V39:V52)-SUM(O39:O52),0),"### ### ##0")&amp;" kg CO2-ekv*"</f>
        <v>0 kg CO2-ekv*</v>
      </c>
      <c r="D69" s="148" t="s">
        <v>73</v>
      </c>
      <c r="E69" s="72"/>
      <c r="F69" s="72"/>
      <c r="G69" s="72"/>
      <c r="H69" s="33"/>
      <c r="R69" s="105"/>
      <c r="S69" s="105"/>
      <c r="T69" s="106"/>
      <c r="U69" s="106"/>
      <c r="V69" s="107"/>
    </row>
    <row r="70" spans="1:22" s="83" customFormat="1">
      <c r="A70" s="122"/>
      <c r="B70" s="72"/>
      <c r="C70" s="72"/>
      <c r="D70" s="72"/>
      <c r="E70" s="72"/>
      <c r="F70" s="72"/>
      <c r="G70" s="72"/>
      <c r="H70" s="33"/>
      <c r="R70" s="105"/>
      <c r="S70" s="105"/>
      <c r="T70" s="106"/>
      <c r="U70" s="106"/>
      <c r="V70" s="107"/>
    </row>
    <row r="71" spans="1:22" s="83" customFormat="1" ht="21">
      <c r="A71" s="122"/>
      <c r="B71" s="149"/>
      <c r="C71" s="72"/>
      <c r="D71" s="72"/>
      <c r="E71" s="72"/>
      <c r="F71" s="72"/>
      <c r="G71" s="72"/>
      <c r="H71" s="33"/>
      <c r="R71" s="105"/>
      <c r="S71" s="105"/>
      <c r="T71" s="106"/>
      <c r="U71" s="106"/>
      <c r="V71" s="107"/>
    </row>
    <row r="72" spans="1:22" s="83" customFormat="1">
      <c r="A72" s="122"/>
      <c r="B72" s="72"/>
      <c r="C72" s="72"/>
      <c r="D72" s="72"/>
      <c r="E72" s="72"/>
      <c r="F72" s="72"/>
      <c r="G72" s="72"/>
      <c r="H72" s="33"/>
      <c r="R72" s="105"/>
      <c r="S72" s="105"/>
      <c r="T72" s="106"/>
      <c r="U72" s="106"/>
      <c r="V72" s="107"/>
    </row>
    <row r="73" spans="1:22" s="83" customFormat="1" ht="18">
      <c r="A73" s="122"/>
      <c r="B73" s="72"/>
      <c r="C73" s="147" t="str">
        <f>TEXT(SUM(T39:T52)-SUM(N39:N52),"# ### ##0")&amp;" NOK"</f>
        <v>0 NOK</v>
      </c>
      <c r="D73" s="148" t="s">
        <v>74</v>
      </c>
      <c r="E73" s="147" t="str">
        <f>TEXT(SUM(X39:X52)-SUM(P39:P52),"### ### ##0")&amp;" NOK"</f>
        <v>0 NOK</v>
      </c>
      <c r="F73" s="148" t="s">
        <v>75</v>
      </c>
      <c r="G73" s="72"/>
      <c r="H73" s="33"/>
      <c r="R73" s="105"/>
      <c r="S73" s="105"/>
      <c r="T73" s="106"/>
      <c r="U73" s="106"/>
      <c r="V73" s="107"/>
    </row>
    <row r="74" spans="1:22" s="83" customFormat="1" ht="14.25" customHeight="1">
      <c r="A74" s="122"/>
      <c r="B74" s="72"/>
      <c r="C74" s="72"/>
      <c r="D74" s="72"/>
      <c r="E74" s="72"/>
      <c r="F74" s="72"/>
      <c r="G74" s="72"/>
      <c r="H74" s="33"/>
      <c r="R74" s="105"/>
      <c r="S74" s="105"/>
      <c r="T74" s="106"/>
      <c r="U74" s="106"/>
      <c r="V74" s="107"/>
    </row>
    <row r="75" spans="1:22" s="83" customFormat="1" ht="21" customHeight="1">
      <c r="A75" s="122"/>
      <c r="B75" s="33"/>
      <c r="C75" s="33"/>
      <c r="D75" s="33"/>
      <c r="E75" s="33"/>
      <c r="F75" s="33"/>
      <c r="G75" s="33"/>
      <c r="H75" s="33"/>
      <c r="R75" s="105"/>
      <c r="S75" s="105"/>
      <c r="T75" s="106"/>
      <c r="U75" s="106"/>
      <c r="V75" s="107"/>
    </row>
    <row r="76" spans="1:22" s="109" customFormat="1" ht="62.25" customHeight="1">
      <c r="I76" s="110"/>
      <c r="J76" s="110"/>
      <c r="K76" s="110"/>
      <c r="L76" s="110"/>
    </row>
    <row r="77" spans="1:22" s="112" customFormat="1" ht="51.6">
      <c r="B77" s="111"/>
      <c r="I77" s="110"/>
      <c r="J77" s="110"/>
      <c r="K77" s="110"/>
      <c r="L77" s="110"/>
    </row>
    <row r="78" spans="1:22" s="112" customFormat="1" ht="21">
      <c r="B78" s="113"/>
      <c r="I78" s="110"/>
      <c r="J78" s="110"/>
      <c r="K78" s="110"/>
      <c r="L78" s="110"/>
    </row>
    <row r="79" spans="1:22" s="112" customFormat="1">
      <c r="I79" s="110"/>
      <c r="J79" s="110"/>
      <c r="K79" s="110"/>
      <c r="L79" s="110"/>
    </row>
    <row r="80" spans="1:22" s="112" customFormat="1">
      <c r="I80" s="110"/>
      <c r="J80" s="110"/>
      <c r="K80" s="110"/>
      <c r="L80" s="110"/>
      <c r="O80" s="114"/>
    </row>
    <row r="81" spans="9:12" s="112" customFormat="1">
      <c r="I81" s="110"/>
      <c r="J81" s="110"/>
      <c r="K81" s="110"/>
      <c r="L81" s="110"/>
    </row>
    <row r="82" spans="9:12" s="112" customFormat="1">
      <c r="I82" s="110"/>
      <c r="J82" s="110"/>
      <c r="K82" s="110"/>
      <c r="L82" s="110"/>
    </row>
    <row r="83" spans="9:12" s="112" customFormat="1">
      <c r="I83" s="110"/>
      <c r="J83" s="110"/>
      <c r="K83" s="110"/>
      <c r="L83" s="110"/>
    </row>
    <row r="84" spans="9:12" s="112" customFormat="1">
      <c r="I84" s="110"/>
      <c r="J84" s="110"/>
      <c r="K84" s="110"/>
      <c r="L84" s="110"/>
    </row>
    <row r="85" spans="9:12" s="112" customFormat="1">
      <c r="I85" s="110"/>
      <c r="J85" s="110"/>
      <c r="K85" s="110"/>
      <c r="L85" s="110"/>
    </row>
    <row r="86" spans="9:12" s="112" customFormat="1">
      <c r="I86" s="110"/>
      <c r="J86" s="110"/>
      <c r="K86" s="110"/>
      <c r="L86" s="110"/>
    </row>
    <row r="87" spans="9:12" s="112" customFormat="1">
      <c r="I87" s="110"/>
      <c r="J87" s="110"/>
      <c r="K87" s="110"/>
      <c r="L87" s="110"/>
    </row>
    <row r="88" spans="9:12" s="112" customFormat="1">
      <c r="I88" s="110"/>
      <c r="J88" s="110"/>
      <c r="K88" s="110"/>
      <c r="L88" s="110"/>
    </row>
    <row r="89" spans="9:12" s="112" customFormat="1">
      <c r="I89" s="110"/>
      <c r="J89" s="110"/>
      <c r="K89" s="110"/>
      <c r="L89" s="110"/>
    </row>
    <row r="90" spans="9:12" s="112" customFormat="1">
      <c r="I90" s="110"/>
      <c r="J90" s="110"/>
      <c r="K90" s="110"/>
      <c r="L90" s="110"/>
    </row>
    <row r="91" spans="9:12" s="112" customFormat="1">
      <c r="I91" s="110"/>
      <c r="J91" s="110"/>
      <c r="K91" s="110"/>
      <c r="L91" s="110"/>
    </row>
    <row r="92" spans="9:12" s="112" customFormat="1">
      <c r="I92" s="110"/>
      <c r="J92" s="110"/>
      <c r="K92" s="110"/>
      <c r="L92" s="110"/>
    </row>
    <row r="93" spans="9:12" s="112" customFormat="1">
      <c r="I93" s="110"/>
      <c r="J93" s="110"/>
      <c r="K93" s="110"/>
      <c r="L93" s="110"/>
    </row>
    <row r="94" spans="9:12" s="112" customFormat="1">
      <c r="I94" s="110"/>
      <c r="J94" s="110"/>
      <c r="K94" s="110"/>
      <c r="L94" s="110"/>
    </row>
    <row r="95" spans="9:12" s="112" customFormat="1">
      <c r="I95" s="110"/>
      <c r="J95" s="110"/>
      <c r="K95" s="110"/>
      <c r="L95" s="110"/>
    </row>
    <row r="96" spans="9:12" s="109" customFormat="1">
      <c r="I96" s="110"/>
      <c r="J96" s="110"/>
      <c r="K96" s="110"/>
      <c r="L96" s="110"/>
    </row>
    <row r="97" spans="9:12" s="109" customFormat="1">
      <c r="I97" s="110"/>
      <c r="J97" s="110"/>
      <c r="K97" s="110"/>
      <c r="L97" s="110"/>
    </row>
    <row r="98" spans="9:12" s="109" customFormat="1">
      <c r="I98" s="110"/>
      <c r="J98" s="110"/>
      <c r="K98" s="110"/>
      <c r="L98" s="110"/>
    </row>
    <row r="99" spans="9:12" s="109" customFormat="1">
      <c r="I99" s="110"/>
      <c r="J99" s="110"/>
      <c r="K99" s="110"/>
      <c r="L99" s="110"/>
    </row>
    <row r="100" spans="9:12" s="109" customFormat="1">
      <c r="I100" s="110"/>
      <c r="J100" s="110"/>
      <c r="K100" s="110"/>
      <c r="L100" s="110"/>
    </row>
    <row r="101" spans="9:12" s="109" customFormat="1">
      <c r="I101" s="110"/>
      <c r="J101" s="110"/>
      <c r="K101" s="110"/>
      <c r="L101" s="110"/>
    </row>
    <row r="102" spans="9:12" s="109" customFormat="1">
      <c r="I102" s="110"/>
      <c r="J102" s="110"/>
      <c r="K102" s="110"/>
      <c r="L102" s="110"/>
    </row>
    <row r="103" spans="9:12" s="109" customFormat="1">
      <c r="I103" s="110"/>
      <c r="J103" s="110"/>
      <c r="K103" s="110"/>
      <c r="L103" s="110"/>
    </row>
    <row r="104" spans="9:12" s="109" customFormat="1">
      <c r="I104" s="110"/>
      <c r="J104" s="110"/>
      <c r="K104" s="110"/>
      <c r="L104" s="110"/>
    </row>
    <row r="105" spans="9:12" s="109" customFormat="1">
      <c r="I105" s="110"/>
      <c r="J105" s="110"/>
      <c r="K105" s="110"/>
      <c r="L105" s="110"/>
    </row>
    <row r="106" spans="9:12" s="109" customFormat="1">
      <c r="I106" s="110"/>
      <c r="J106" s="110"/>
      <c r="K106" s="110"/>
      <c r="L106" s="110"/>
    </row>
    <row r="107" spans="9:12" s="109" customFormat="1">
      <c r="I107" s="110"/>
      <c r="J107" s="110"/>
      <c r="K107" s="110"/>
      <c r="L107" s="110"/>
    </row>
    <row r="108" spans="9:12" s="109" customFormat="1">
      <c r="I108" s="110"/>
      <c r="J108" s="110"/>
      <c r="K108" s="110"/>
      <c r="L108" s="110"/>
    </row>
    <row r="109" spans="9:12" s="109" customFormat="1">
      <c r="I109" s="110"/>
      <c r="J109" s="110"/>
      <c r="K109" s="110"/>
      <c r="L109" s="110"/>
    </row>
    <row r="110" spans="9:12" s="109" customFormat="1">
      <c r="I110" s="110"/>
      <c r="J110" s="110"/>
      <c r="K110" s="110"/>
      <c r="L110" s="110"/>
    </row>
    <row r="111" spans="9:12" s="109" customFormat="1">
      <c r="I111" s="110"/>
      <c r="J111" s="110"/>
      <c r="K111" s="110"/>
      <c r="L111" s="110"/>
    </row>
    <row r="112" spans="9:12" s="109" customFormat="1">
      <c r="I112" s="110"/>
      <c r="J112" s="110"/>
      <c r="K112" s="110"/>
      <c r="L112" s="110"/>
    </row>
    <row r="113" spans="2:12" s="109" customFormat="1" ht="98.25" customHeight="1">
      <c r="I113" s="110"/>
      <c r="J113" s="110"/>
      <c r="K113" s="110"/>
      <c r="L113" s="110"/>
    </row>
    <row r="114" spans="2:12" s="109" customFormat="1">
      <c r="I114" s="110"/>
      <c r="J114" s="110"/>
      <c r="K114" s="110"/>
      <c r="L114" s="110"/>
    </row>
    <row r="115" spans="2:12" s="109" customFormat="1">
      <c r="I115" s="110"/>
      <c r="J115" s="110"/>
      <c r="K115" s="110"/>
      <c r="L115" s="110"/>
    </row>
    <row r="116" spans="2:12" s="109" customFormat="1">
      <c r="I116" s="110"/>
      <c r="J116" s="110"/>
      <c r="K116" s="110"/>
      <c r="L116" s="110"/>
    </row>
    <row r="117" spans="2:12" s="109" customFormat="1">
      <c r="I117" s="110"/>
      <c r="J117" s="110"/>
      <c r="K117" s="110"/>
      <c r="L117" s="110"/>
    </row>
    <row r="118" spans="2:12" s="109" customFormat="1">
      <c r="I118" s="110"/>
      <c r="J118" s="110"/>
      <c r="K118" s="110"/>
      <c r="L118" s="110"/>
    </row>
    <row r="119" spans="2:12" s="109" customFormat="1">
      <c r="I119" s="110"/>
      <c r="J119" s="110"/>
      <c r="K119" s="110"/>
      <c r="L119" s="110"/>
    </row>
    <row r="120" spans="2:12" s="109" customFormat="1" ht="67.150000000000006" customHeight="1">
      <c r="I120" s="110"/>
      <c r="J120" s="110"/>
      <c r="K120" s="110"/>
      <c r="L120" s="110"/>
    </row>
    <row r="121" spans="2:12" s="109" customFormat="1">
      <c r="I121" s="110"/>
      <c r="J121" s="110"/>
      <c r="K121" s="110"/>
      <c r="L121" s="110"/>
    </row>
    <row r="122" spans="2:12" s="109" customFormat="1">
      <c r="I122" s="110"/>
      <c r="J122" s="110"/>
      <c r="K122" s="110"/>
      <c r="L122" s="110"/>
    </row>
    <row r="123" spans="2:12" s="109" customFormat="1" ht="26.25" customHeight="1">
      <c r="I123" s="110"/>
      <c r="J123" s="110"/>
      <c r="K123" s="110"/>
      <c r="L123" s="110"/>
    </row>
    <row r="124" spans="2:12" s="109" customFormat="1">
      <c r="I124" s="110"/>
      <c r="J124" s="110"/>
      <c r="K124" s="110"/>
      <c r="L124" s="110"/>
    </row>
    <row r="125" spans="2:12" s="109" customFormat="1">
      <c r="B125" s="115"/>
      <c r="I125" s="110"/>
      <c r="J125" s="110"/>
      <c r="K125" s="110"/>
      <c r="L125" s="110"/>
    </row>
    <row r="126" spans="2:12" s="109" customFormat="1" ht="34.15" customHeight="1">
      <c r="B126" s="11" t="s">
        <v>76</v>
      </c>
      <c r="I126" s="110"/>
      <c r="J126" s="110"/>
      <c r="K126" s="110"/>
      <c r="L126" s="110"/>
    </row>
    <row r="127" spans="2:12" s="109" customFormat="1">
      <c r="I127" s="110"/>
      <c r="J127" s="110"/>
      <c r="K127" s="110"/>
      <c r="L127" s="110"/>
    </row>
    <row r="128" spans="2:12" s="109" customFormat="1">
      <c r="I128" s="110"/>
      <c r="J128" s="110"/>
      <c r="K128" s="110"/>
      <c r="L128" s="110"/>
    </row>
    <row r="129" spans="9:12" s="109" customFormat="1">
      <c r="I129" s="110"/>
      <c r="J129" s="110"/>
      <c r="K129" s="110"/>
      <c r="L129" s="110"/>
    </row>
    <row r="130" spans="9:12" s="109" customFormat="1">
      <c r="I130" s="110"/>
      <c r="J130" s="110"/>
      <c r="K130" s="110"/>
      <c r="L130" s="110"/>
    </row>
    <row r="131" spans="9:12" s="109" customFormat="1">
      <c r="I131" s="110"/>
      <c r="J131" s="110"/>
      <c r="K131" s="110"/>
      <c r="L131" s="110"/>
    </row>
    <row r="132" spans="9:12" s="109" customFormat="1">
      <c r="I132" s="110"/>
      <c r="J132" s="110"/>
      <c r="K132" s="110"/>
      <c r="L132" s="110"/>
    </row>
    <row r="133" spans="9:12" s="109" customFormat="1">
      <c r="I133" s="110"/>
      <c r="J133" s="110"/>
      <c r="K133" s="110"/>
      <c r="L133" s="110"/>
    </row>
    <row r="134" spans="9:12" s="109" customFormat="1">
      <c r="I134" s="110"/>
      <c r="J134" s="110"/>
      <c r="K134" s="110"/>
      <c r="L134" s="110"/>
    </row>
    <row r="135" spans="9:12" s="109" customFormat="1">
      <c r="I135" s="110"/>
      <c r="J135" s="110"/>
      <c r="K135" s="110"/>
      <c r="L135" s="110"/>
    </row>
    <row r="136" spans="9:12" s="109" customFormat="1">
      <c r="I136" s="110"/>
      <c r="J136" s="110"/>
      <c r="K136" s="110"/>
      <c r="L136" s="110"/>
    </row>
    <row r="137" spans="9:12" s="109" customFormat="1">
      <c r="I137" s="110"/>
      <c r="J137" s="110"/>
      <c r="K137" s="110"/>
      <c r="L137" s="110"/>
    </row>
    <row r="138" spans="9:12" s="109" customFormat="1">
      <c r="I138" s="110"/>
      <c r="J138" s="110"/>
      <c r="K138" s="110"/>
      <c r="L138" s="110"/>
    </row>
    <row r="139" spans="9:12" s="109" customFormat="1">
      <c r="I139" s="110"/>
      <c r="J139" s="110"/>
      <c r="K139" s="110"/>
      <c r="L139" s="110"/>
    </row>
    <row r="140" spans="9:12" s="109" customFormat="1">
      <c r="I140" s="110"/>
      <c r="J140" s="110"/>
      <c r="K140" s="110"/>
      <c r="L140" s="110"/>
    </row>
    <row r="141" spans="9:12" s="109" customFormat="1">
      <c r="I141" s="110"/>
      <c r="J141" s="110"/>
      <c r="K141" s="110"/>
      <c r="L141" s="110"/>
    </row>
    <row r="142" spans="9:12" s="109" customFormat="1">
      <c r="I142" s="110"/>
      <c r="J142" s="110"/>
      <c r="K142" s="110"/>
      <c r="L142" s="110"/>
    </row>
    <row r="143" spans="9:12" s="109" customFormat="1">
      <c r="I143" s="110"/>
      <c r="J143" s="110"/>
      <c r="K143" s="110"/>
      <c r="L143" s="110"/>
    </row>
    <row r="144" spans="9:12" s="109" customFormat="1">
      <c r="I144" s="110"/>
      <c r="J144" s="110"/>
      <c r="K144" s="110"/>
      <c r="L144" s="110"/>
    </row>
    <row r="145" spans="2:115" s="109" customFormat="1">
      <c r="I145" s="110"/>
      <c r="J145" s="110"/>
      <c r="K145" s="110"/>
      <c r="L145" s="110"/>
    </row>
    <row r="146" spans="2:115" s="109" customFormat="1">
      <c r="I146" s="110"/>
      <c r="J146" s="110"/>
      <c r="K146" s="110"/>
      <c r="L146" s="110"/>
    </row>
    <row r="147" spans="2:115" s="109" customFormat="1">
      <c r="I147" s="110"/>
      <c r="J147" s="110"/>
      <c r="K147" s="110"/>
      <c r="L147" s="110"/>
    </row>
    <row r="148" spans="2:115" s="109" customFormat="1">
      <c r="I148" s="110"/>
      <c r="J148" s="110"/>
      <c r="K148" s="110"/>
      <c r="L148" s="110"/>
    </row>
    <row r="149" spans="2:115" s="109" customFormat="1">
      <c r="I149" s="110"/>
      <c r="J149" s="110"/>
      <c r="K149" s="110"/>
      <c r="L149" s="110"/>
    </row>
    <row r="150" spans="2:115" s="109" customFormat="1">
      <c r="I150" s="110"/>
      <c r="J150" s="110"/>
      <c r="K150" s="110"/>
      <c r="L150" s="110"/>
    </row>
    <row r="151" spans="2:115" s="109" customFormat="1">
      <c r="I151" s="110"/>
      <c r="J151" s="110"/>
      <c r="K151" s="110"/>
      <c r="L151" s="110"/>
    </row>
    <row r="152" spans="2:115" s="109" customFormat="1">
      <c r="I152" s="110"/>
      <c r="J152" s="110"/>
      <c r="K152" s="110"/>
      <c r="L152" s="110"/>
    </row>
    <row r="153" spans="2:115" s="109" customFormat="1">
      <c r="I153" s="110"/>
      <c r="J153" s="110"/>
      <c r="K153" s="110"/>
      <c r="L153" s="110"/>
    </row>
    <row r="154" spans="2:115" s="109" customFormat="1">
      <c r="I154" s="110"/>
      <c r="J154" s="110"/>
      <c r="K154" s="110"/>
      <c r="L154" s="110"/>
    </row>
    <row r="155" spans="2:115" s="109" customFormat="1">
      <c r="I155" s="110"/>
      <c r="J155" s="110"/>
      <c r="K155" s="110"/>
      <c r="L155" s="110"/>
    </row>
    <row r="156" spans="2:115" s="109" customFormat="1">
      <c r="I156" s="110"/>
      <c r="J156" s="110"/>
      <c r="K156" s="110"/>
      <c r="L156" s="110"/>
    </row>
    <row r="157" spans="2:115" s="109" customFormat="1">
      <c r="I157" s="110"/>
      <c r="J157" s="110"/>
      <c r="K157" s="110"/>
      <c r="L157" s="110"/>
    </row>
    <row r="158" spans="2:115" s="109" customFormat="1">
      <c r="I158" s="110"/>
      <c r="J158" s="110"/>
      <c r="K158" s="110"/>
      <c r="L158" s="110"/>
    </row>
    <row r="159" spans="2:115" s="109" customFormat="1">
      <c r="I159" s="110"/>
      <c r="J159" s="110"/>
      <c r="K159" s="110"/>
      <c r="L159" s="110"/>
    </row>
    <row r="160" spans="2:115" s="109" customFormat="1" ht="240" customHeight="1">
      <c r="B160" s="112"/>
      <c r="C160" s="112"/>
      <c r="D160" s="112"/>
      <c r="E160" s="112"/>
      <c r="F160" s="112"/>
      <c r="G160" s="112"/>
      <c r="H160" s="112"/>
      <c r="I160" s="110"/>
      <c r="J160" s="110"/>
      <c r="K160" s="110"/>
      <c r="L160" s="110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12"/>
      <c r="AG160" s="112"/>
      <c r="AH160" s="112"/>
      <c r="AI160" s="112"/>
      <c r="AK160" s="112"/>
      <c r="AL160" s="112"/>
      <c r="AM160" s="112"/>
      <c r="AN160" s="112"/>
      <c r="AO160" s="112"/>
      <c r="AP160" s="112"/>
      <c r="AQ160" s="112"/>
      <c r="AR160" s="112"/>
      <c r="AS160" s="112"/>
      <c r="AT160" s="112"/>
      <c r="AU160" s="112"/>
      <c r="AV160" s="112"/>
      <c r="AW160" s="112"/>
      <c r="AX160" s="112"/>
      <c r="AY160" s="112"/>
      <c r="AZ160" s="112"/>
      <c r="BA160" s="112"/>
      <c r="BB160" s="112"/>
      <c r="BC160" s="112"/>
      <c r="BD160" s="112"/>
      <c r="BE160" s="112"/>
      <c r="BF160" s="112"/>
      <c r="BG160" s="112"/>
      <c r="BH160" s="112"/>
      <c r="BI160" s="112"/>
      <c r="BJ160" s="112"/>
      <c r="BK160" s="112"/>
      <c r="BL160" s="112"/>
      <c r="BM160" s="112"/>
      <c r="BN160" s="112"/>
      <c r="BO160" s="112"/>
      <c r="BP160" s="112"/>
      <c r="BQ160" s="112"/>
      <c r="BR160" s="112"/>
      <c r="BS160" s="112"/>
      <c r="BT160" s="112"/>
      <c r="BU160" s="112"/>
      <c r="BV160" s="112"/>
      <c r="BW160" s="112"/>
      <c r="BX160" s="112"/>
      <c r="BY160" s="112"/>
      <c r="BZ160" s="112"/>
      <c r="CA160" s="112"/>
      <c r="CB160" s="112"/>
      <c r="CC160" s="112"/>
      <c r="CD160" s="112"/>
      <c r="CE160" s="112"/>
      <c r="CF160" s="112"/>
      <c r="CG160" s="112"/>
      <c r="CH160" s="112"/>
      <c r="CI160" s="112"/>
      <c r="CJ160" s="112"/>
      <c r="CK160" s="112"/>
      <c r="CL160" s="112"/>
      <c r="CM160" s="112"/>
      <c r="CN160" s="112"/>
      <c r="CO160" s="112"/>
      <c r="CP160" s="112"/>
      <c r="CQ160" s="112"/>
      <c r="CR160" s="112"/>
      <c r="CS160" s="112"/>
      <c r="CT160" s="112"/>
      <c r="CU160" s="112"/>
      <c r="CV160" s="112"/>
      <c r="CW160" s="112"/>
      <c r="CX160" s="112"/>
      <c r="CY160" s="112"/>
      <c r="CZ160" s="112"/>
      <c r="DA160" s="112"/>
      <c r="DB160" s="112"/>
      <c r="DC160" s="112"/>
      <c r="DD160" s="112"/>
      <c r="DE160" s="112"/>
      <c r="DF160" s="112"/>
      <c r="DG160" s="112"/>
      <c r="DH160" s="112"/>
      <c r="DI160" s="112"/>
      <c r="DJ160" s="112"/>
      <c r="DK160" s="112"/>
    </row>
    <row r="161" spans="2:115" s="109" customFormat="1" ht="17.25" customHeight="1">
      <c r="B161" s="112"/>
      <c r="C161" s="112"/>
      <c r="D161" s="112"/>
      <c r="E161" s="112"/>
      <c r="F161" s="112"/>
      <c r="G161" s="112"/>
      <c r="H161" s="112"/>
      <c r="I161" s="110"/>
      <c r="J161" s="110"/>
      <c r="K161" s="110"/>
      <c r="L161" s="110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12"/>
      <c r="AG161" s="112"/>
      <c r="AH161" s="112"/>
      <c r="AI161" s="112"/>
      <c r="AK161" s="112"/>
      <c r="AL161" s="112"/>
      <c r="AM161" s="112"/>
      <c r="AN161" s="112"/>
      <c r="AO161" s="112"/>
      <c r="AP161" s="112"/>
      <c r="AQ161" s="112"/>
      <c r="AR161" s="112"/>
      <c r="AS161" s="112"/>
      <c r="AT161" s="112"/>
      <c r="AU161" s="112"/>
      <c r="AV161" s="112"/>
      <c r="AW161" s="112"/>
      <c r="AX161" s="112"/>
      <c r="AY161" s="112"/>
      <c r="AZ161" s="112"/>
      <c r="BA161" s="112"/>
      <c r="BB161" s="112"/>
      <c r="BC161" s="112"/>
      <c r="BD161" s="112"/>
      <c r="BE161" s="112"/>
      <c r="BF161" s="112"/>
      <c r="BG161" s="112"/>
      <c r="BH161" s="112"/>
      <c r="BI161" s="112"/>
      <c r="BJ161" s="112"/>
      <c r="BK161" s="112"/>
      <c r="BL161" s="112"/>
      <c r="BM161" s="112"/>
      <c r="BN161" s="112"/>
      <c r="BO161" s="112"/>
      <c r="BP161" s="112"/>
      <c r="BQ161" s="112"/>
      <c r="BR161" s="112"/>
      <c r="BS161" s="112"/>
      <c r="BT161" s="112"/>
      <c r="BU161" s="112"/>
      <c r="BV161" s="112"/>
      <c r="BW161" s="112"/>
      <c r="BX161" s="112"/>
      <c r="BY161" s="112"/>
      <c r="BZ161" s="112"/>
      <c r="CA161" s="112"/>
      <c r="CB161" s="112"/>
      <c r="CC161" s="112"/>
      <c r="CD161" s="112"/>
      <c r="CE161" s="112"/>
      <c r="CF161" s="112"/>
      <c r="CG161" s="112"/>
      <c r="CH161" s="112"/>
      <c r="CI161" s="112"/>
      <c r="CJ161" s="112"/>
      <c r="CK161" s="112"/>
      <c r="CL161" s="112"/>
      <c r="CM161" s="112"/>
      <c r="CN161" s="112"/>
      <c r="CO161" s="112"/>
      <c r="CP161" s="112"/>
      <c r="CQ161" s="112"/>
      <c r="CR161" s="112"/>
      <c r="CS161" s="112"/>
      <c r="CT161" s="112"/>
      <c r="CU161" s="112"/>
      <c r="CV161" s="112"/>
      <c r="CW161" s="112"/>
      <c r="CX161" s="112"/>
      <c r="CY161" s="112"/>
      <c r="CZ161" s="112"/>
      <c r="DA161" s="112"/>
      <c r="DB161" s="112"/>
      <c r="DC161" s="112"/>
      <c r="DD161" s="112"/>
      <c r="DE161" s="112"/>
      <c r="DF161" s="112"/>
      <c r="DG161" s="112"/>
      <c r="DH161" s="112"/>
      <c r="DI161" s="112"/>
      <c r="DJ161" s="112"/>
      <c r="DK161" s="112"/>
    </row>
    <row r="162" spans="2:115" s="109" customFormat="1" ht="40.15" customHeight="1">
      <c r="I162" s="110"/>
      <c r="J162" s="110"/>
      <c r="K162" s="110"/>
      <c r="L162" s="110"/>
      <c r="AK162" s="112"/>
      <c r="AL162" s="112"/>
      <c r="AM162" s="112"/>
      <c r="AN162" s="112"/>
      <c r="AO162" s="112"/>
      <c r="AP162" s="112"/>
      <c r="AQ162" s="112"/>
      <c r="AR162" s="112"/>
      <c r="AS162" s="112"/>
      <c r="AT162" s="112"/>
      <c r="AU162" s="112"/>
      <c r="AV162" s="112"/>
      <c r="AW162" s="112"/>
      <c r="AX162" s="112"/>
      <c r="AY162" s="112"/>
      <c r="AZ162" s="112"/>
      <c r="BA162" s="112"/>
      <c r="BB162" s="112"/>
      <c r="BC162" s="112"/>
      <c r="BD162" s="112"/>
      <c r="BE162" s="112"/>
      <c r="BF162" s="112"/>
      <c r="BG162" s="112"/>
      <c r="BH162" s="112"/>
      <c r="BI162" s="112"/>
      <c r="BJ162" s="112"/>
      <c r="BK162" s="112"/>
      <c r="BL162" s="112"/>
      <c r="BM162" s="112"/>
      <c r="BN162" s="112"/>
      <c r="BO162" s="112"/>
      <c r="BP162" s="112"/>
      <c r="BQ162" s="112"/>
      <c r="BR162" s="112"/>
      <c r="BS162" s="112"/>
      <c r="BT162" s="112"/>
      <c r="BU162" s="112"/>
      <c r="BV162" s="112"/>
      <c r="BW162" s="112"/>
      <c r="BX162" s="112"/>
      <c r="BY162" s="112"/>
      <c r="BZ162" s="112"/>
      <c r="CA162" s="112"/>
      <c r="CB162" s="112"/>
      <c r="CC162" s="112"/>
      <c r="CD162" s="112"/>
      <c r="CE162" s="112"/>
      <c r="CF162" s="112"/>
      <c r="CG162" s="112"/>
      <c r="CH162" s="112"/>
      <c r="CI162" s="112"/>
      <c r="CJ162" s="112"/>
      <c r="CK162" s="112"/>
      <c r="CL162" s="112"/>
      <c r="CM162" s="112"/>
      <c r="CN162" s="112"/>
      <c r="CO162" s="112"/>
      <c r="CP162" s="112"/>
      <c r="CQ162" s="112"/>
      <c r="CR162" s="112"/>
      <c r="CS162" s="112"/>
      <c r="CT162" s="112"/>
      <c r="CU162" s="112"/>
      <c r="CV162" s="112"/>
      <c r="CW162" s="112"/>
      <c r="CX162" s="112"/>
      <c r="CY162" s="112"/>
      <c r="CZ162" s="112"/>
      <c r="DA162" s="112"/>
      <c r="DB162" s="112"/>
      <c r="DC162" s="112"/>
      <c r="DD162" s="112"/>
      <c r="DE162" s="112"/>
      <c r="DF162" s="112"/>
      <c r="DG162" s="112"/>
      <c r="DH162" s="112"/>
      <c r="DI162" s="112"/>
      <c r="DJ162" s="112"/>
      <c r="DK162" s="112"/>
    </row>
    <row r="163" spans="2:115" s="109" customFormat="1" ht="18">
      <c r="B163" s="116" t="s">
        <v>77</v>
      </c>
      <c r="C163" s="45"/>
      <c r="D163" s="45"/>
      <c r="E163" s="45"/>
      <c r="F163" s="45"/>
      <c r="I163" s="110"/>
      <c r="J163" s="110"/>
      <c r="K163" s="110"/>
      <c r="L163" s="110"/>
    </row>
    <row r="164" spans="2:115" s="109" customFormat="1" ht="25.9">
      <c r="B164" s="169" t="s">
        <v>78</v>
      </c>
      <c r="C164" s="169" t="s">
        <v>79</v>
      </c>
      <c r="D164" s="171" t="s">
        <v>80</v>
      </c>
      <c r="E164" s="172"/>
      <c r="F164" s="173" t="s">
        <v>53</v>
      </c>
      <c r="G164" s="172"/>
      <c r="I164" s="110"/>
      <c r="J164" s="110"/>
      <c r="K164" s="110"/>
      <c r="L164" s="110"/>
    </row>
    <row r="165" spans="2:115" s="109" customFormat="1" ht="25.9">
      <c r="B165" s="170"/>
      <c r="C165" s="170"/>
      <c r="D165" s="117" t="s">
        <v>81</v>
      </c>
      <c r="E165" s="117" t="s">
        <v>82</v>
      </c>
      <c r="F165" s="117" t="s">
        <v>81</v>
      </c>
      <c r="G165" s="117" t="s">
        <v>82</v>
      </c>
      <c r="I165" s="110"/>
      <c r="J165" s="110"/>
      <c r="K165" s="110"/>
      <c r="L165" s="110"/>
    </row>
    <row r="166" spans="2:115" s="109" customFormat="1" ht="25.9">
      <c r="B166" s="118" t="str">
        <f>IF(K39,B39&amp;" ("&amp;C39&amp;"), "&amp;F39,"")</f>
        <v/>
      </c>
      <c r="C166" s="119" t="str">
        <f>IF(K39,E39,"")</f>
        <v/>
      </c>
      <c r="D166" s="120" t="str">
        <f>IF(K39,M39,"")</f>
        <v/>
      </c>
      <c r="E166" s="120" t="str">
        <f>IF(K39,R39,"")</f>
        <v/>
      </c>
      <c r="F166" s="120" t="str">
        <f>IF(K39,N39,"")</f>
        <v/>
      </c>
      <c r="G166" s="120" t="str">
        <f>IF(K39,T39,"")</f>
        <v/>
      </c>
      <c r="I166" s="110"/>
      <c r="J166" s="110"/>
      <c r="K166" s="110"/>
      <c r="L166" s="110"/>
    </row>
    <row r="167" spans="2:115" s="109" customFormat="1" ht="25.9">
      <c r="B167" s="118" t="str">
        <f t="shared" ref="B167:B179" si="15">IF(K40,B40&amp;" ("&amp;C40&amp;"), "&amp;F40,"")</f>
        <v/>
      </c>
      <c r="C167" s="119" t="str">
        <f t="shared" ref="C167:C179" si="16">IF(K40,E40,"")</f>
        <v/>
      </c>
      <c r="D167" s="120" t="str">
        <f t="shared" ref="D167:D179" si="17">IF(K40,M40,"")</f>
        <v/>
      </c>
      <c r="E167" s="120" t="str">
        <f t="shared" ref="E167:E179" si="18">IF(K40,R40,"")</f>
        <v/>
      </c>
      <c r="F167" s="120" t="str">
        <f t="shared" ref="F167:F179" si="19">IF(K40,N40,"")</f>
        <v/>
      </c>
      <c r="G167" s="120" t="str">
        <f t="shared" ref="G167:G179" si="20">IF(K40,T40,"")</f>
        <v/>
      </c>
      <c r="I167" s="110"/>
      <c r="J167" s="110"/>
      <c r="K167" s="110"/>
      <c r="L167" s="110"/>
    </row>
    <row r="168" spans="2:115" s="109" customFormat="1" ht="25.9">
      <c r="B168" s="118" t="str">
        <f>IF(K41,B41&amp;" ("&amp;C41&amp;"), "&amp;F41,"")</f>
        <v/>
      </c>
      <c r="C168" s="119" t="str">
        <f t="shared" si="16"/>
        <v/>
      </c>
      <c r="D168" s="120" t="str">
        <f t="shared" si="17"/>
        <v/>
      </c>
      <c r="E168" s="120" t="str">
        <f t="shared" si="18"/>
        <v/>
      </c>
      <c r="F168" s="120" t="str">
        <f t="shared" si="19"/>
        <v/>
      </c>
      <c r="G168" s="120" t="str">
        <f t="shared" si="20"/>
        <v/>
      </c>
      <c r="I168" s="110"/>
      <c r="J168" s="110"/>
      <c r="K168" s="110"/>
      <c r="L168" s="110"/>
    </row>
    <row r="169" spans="2:115" s="109" customFormat="1" ht="25.9">
      <c r="B169" s="118" t="str">
        <f>IF(K42,B42&amp;" ("&amp;C42&amp;"), "&amp;F42,"")</f>
        <v/>
      </c>
      <c r="C169" s="119" t="str">
        <f t="shared" si="16"/>
        <v/>
      </c>
      <c r="D169" s="120" t="str">
        <f t="shared" si="17"/>
        <v/>
      </c>
      <c r="E169" s="120" t="str">
        <f t="shared" si="18"/>
        <v/>
      </c>
      <c r="F169" s="120" t="str">
        <f t="shared" si="19"/>
        <v/>
      </c>
      <c r="G169" s="120" t="str">
        <f t="shared" si="20"/>
        <v/>
      </c>
      <c r="I169" s="110"/>
      <c r="J169" s="110"/>
      <c r="K169" s="110"/>
      <c r="L169" s="110"/>
    </row>
    <row r="170" spans="2:115" s="109" customFormat="1" ht="25.9">
      <c r="B170" s="118" t="str">
        <f>IF(K43,B43&amp;" ("&amp;C43&amp;"), "&amp;F43,"")</f>
        <v/>
      </c>
      <c r="C170" s="119" t="str">
        <f t="shared" si="16"/>
        <v/>
      </c>
      <c r="D170" s="120" t="str">
        <f t="shared" si="17"/>
        <v/>
      </c>
      <c r="E170" s="120" t="str">
        <f t="shared" si="18"/>
        <v/>
      </c>
      <c r="F170" s="120" t="str">
        <f t="shared" si="19"/>
        <v/>
      </c>
      <c r="G170" s="120" t="str">
        <f t="shared" si="20"/>
        <v/>
      </c>
      <c r="I170" s="110"/>
      <c r="J170" s="110"/>
      <c r="K170" s="110"/>
      <c r="L170" s="110"/>
    </row>
    <row r="171" spans="2:115" s="109" customFormat="1" ht="25.9">
      <c r="B171" s="118" t="str">
        <f>IF(K44,B44&amp;" ("&amp;C44&amp;"), "&amp;F44,"")</f>
        <v/>
      </c>
      <c r="C171" s="119" t="str">
        <f t="shared" si="16"/>
        <v/>
      </c>
      <c r="D171" s="120" t="str">
        <f t="shared" si="17"/>
        <v/>
      </c>
      <c r="E171" s="120" t="str">
        <f t="shared" si="18"/>
        <v/>
      </c>
      <c r="F171" s="120" t="str">
        <f t="shared" si="19"/>
        <v/>
      </c>
      <c r="G171" s="120" t="str">
        <f t="shared" si="20"/>
        <v/>
      </c>
      <c r="I171" s="110"/>
      <c r="J171" s="110"/>
      <c r="K171" s="110"/>
      <c r="L171" s="110"/>
    </row>
    <row r="172" spans="2:115" s="109" customFormat="1" ht="25.9">
      <c r="B172" s="118" t="str">
        <f>IF(K45,B45&amp;" ("&amp;C45&amp;"), "&amp;F45,"")</f>
        <v/>
      </c>
      <c r="C172" s="119" t="str">
        <f t="shared" si="16"/>
        <v/>
      </c>
      <c r="D172" s="120" t="str">
        <f t="shared" si="17"/>
        <v/>
      </c>
      <c r="E172" s="120" t="str">
        <f t="shared" si="18"/>
        <v/>
      </c>
      <c r="F172" s="120" t="str">
        <f t="shared" si="19"/>
        <v/>
      </c>
      <c r="G172" s="120" t="str">
        <f t="shared" si="20"/>
        <v/>
      </c>
      <c r="I172" s="110"/>
      <c r="J172" s="110"/>
      <c r="K172" s="110"/>
      <c r="L172" s="110"/>
    </row>
    <row r="173" spans="2:115" s="109" customFormat="1" ht="25.9">
      <c r="B173" s="118" t="str">
        <f t="shared" si="15"/>
        <v/>
      </c>
      <c r="C173" s="119" t="str">
        <f t="shared" si="16"/>
        <v/>
      </c>
      <c r="D173" s="120" t="str">
        <f t="shared" si="17"/>
        <v/>
      </c>
      <c r="E173" s="120" t="str">
        <f t="shared" si="18"/>
        <v/>
      </c>
      <c r="F173" s="120" t="str">
        <f t="shared" si="19"/>
        <v/>
      </c>
      <c r="G173" s="120" t="str">
        <f t="shared" si="20"/>
        <v/>
      </c>
      <c r="I173" s="110"/>
      <c r="J173" s="110"/>
      <c r="K173" s="110"/>
      <c r="L173" s="110"/>
    </row>
    <row r="174" spans="2:115" s="109" customFormat="1" ht="25.9">
      <c r="B174" s="118" t="str">
        <f>IF(K47,B47&amp;" ("&amp;C47&amp;"), "&amp;F47,"")</f>
        <v/>
      </c>
      <c r="C174" s="119" t="str">
        <f t="shared" si="16"/>
        <v/>
      </c>
      <c r="D174" s="120" t="str">
        <f t="shared" si="17"/>
        <v/>
      </c>
      <c r="E174" s="120" t="str">
        <f t="shared" si="18"/>
        <v/>
      </c>
      <c r="F174" s="120" t="str">
        <f t="shared" si="19"/>
        <v/>
      </c>
      <c r="G174" s="120" t="str">
        <f t="shared" si="20"/>
        <v/>
      </c>
      <c r="I174" s="110"/>
      <c r="J174" s="110"/>
      <c r="K174" s="110"/>
      <c r="L174" s="110"/>
    </row>
    <row r="175" spans="2:115" s="109" customFormat="1" ht="25.9">
      <c r="B175" s="118" t="str">
        <f t="shared" si="15"/>
        <v/>
      </c>
      <c r="C175" s="119" t="str">
        <f t="shared" si="16"/>
        <v/>
      </c>
      <c r="D175" s="120" t="str">
        <f t="shared" si="17"/>
        <v/>
      </c>
      <c r="E175" s="120" t="str">
        <f t="shared" si="18"/>
        <v/>
      </c>
      <c r="F175" s="120" t="str">
        <f t="shared" si="19"/>
        <v/>
      </c>
      <c r="G175" s="120" t="str">
        <f t="shared" si="20"/>
        <v/>
      </c>
      <c r="I175" s="110"/>
      <c r="J175" s="110"/>
      <c r="K175" s="110"/>
      <c r="L175" s="110"/>
    </row>
    <row r="176" spans="2:115" s="109" customFormat="1" ht="25.9">
      <c r="B176" s="118" t="str">
        <f t="shared" si="15"/>
        <v/>
      </c>
      <c r="C176" s="119" t="str">
        <f t="shared" si="16"/>
        <v/>
      </c>
      <c r="D176" s="120" t="str">
        <f t="shared" si="17"/>
        <v/>
      </c>
      <c r="E176" s="120" t="str">
        <f t="shared" si="18"/>
        <v/>
      </c>
      <c r="F176" s="120" t="str">
        <f t="shared" si="19"/>
        <v/>
      </c>
      <c r="G176" s="120" t="str">
        <f t="shared" si="20"/>
        <v/>
      </c>
      <c r="I176" s="110"/>
      <c r="J176" s="110"/>
      <c r="K176" s="110"/>
      <c r="L176" s="110"/>
    </row>
    <row r="177" spans="1:12" s="109" customFormat="1" ht="25.9">
      <c r="B177" s="118" t="str">
        <f t="shared" si="15"/>
        <v/>
      </c>
      <c r="C177" s="119" t="str">
        <f t="shared" si="16"/>
        <v/>
      </c>
      <c r="D177" s="120" t="str">
        <f t="shared" si="17"/>
        <v/>
      </c>
      <c r="E177" s="120" t="str">
        <f t="shared" si="18"/>
        <v/>
      </c>
      <c r="F177" s="120" t="str">
        <f t="shared" si="19"/>
        <v/>
      </c>
      <c r="G177" s="120" t="str">
        <f t="shared" si="20"/>
        <v/>
      </c>
      <c r="I177" s="110"/>
      <c r="J177" s="110"/>
      <c r="K177" s="110"/>
      <c r="L177" s="110"/>
    </row>
    <row r="178" spans="1:12" s="109" customFormat="1" ht="25.9">
      <c r="B178" s="118" t="str">
        <f t="shared" si="15"/>
        <v/>
      </c>
      <c r="C178" s="119" t="str">
        <f t="shared" si="16"/>
        <v/>
      </c>
      <c r="D178" s="120" t="str">
        <f t="shared" si="17"/>
        <v/>
      </c>
      <c r="E178" s="120" t="str">
        <f t="shared" si="18"/>
        <v/>
      </c>
      <c r="F178" s="120" t="str">
        <f t="shared" si="19"/>
        <v/>
      </c>
      <c r="G178" s="120" t="str">
        <f t="shared" si="20"/>
        <v/>
      </c>
      <c r="I178" s="110"/>
      <c r="J178" s="110"/>
      <c r="K178" s="110"/>
      <c r="L178" s="110"/>
    </row>
    <row r="179" spans="1:12" s="109" customFormat="1" ht="25.9">
      <c r="B179" s="118" t="str">
        <f t="shared" si="15"/>
        <v/>
      </c>
      <c r="C179" s="119" t="str">
        <f t="shared" si="16"/>
        <v/>
      </c>
      <c r="D179" s="120" t="str">
        <f t="shared" si="17"/>
        <v/>
      </c>
      <c r="E179" s="120" t="str">
        <f t="shared" si="18"/>
        <v/>
      </c>
      <c r="F179" s="120" t="str">
        <f t="shared" si="19"/>
        <v/>
      </c>
      <c r="G179" s="120" t="str">
        <f t="shared" si="20"/>
        <v/>
      </c>
      <c r="I179" s="110"/>
      <c r="J179" s="110"/>
      <c r="K179" s="110"/>
      <c r="L179" s="110"/>
    </row>
    <row r="180" spans="1:12" s="109" customFormat="1">
      <c r="A180" s="112"/>
      <c r="B180" s="45"/>
      <c r="C180" s="45"/>
      <c r="D180" s="45"/>
      <c r="E180" s="45"/>
      <c r="F180" s="112"/>
      <c r="G180" s="112"/>
      <c r="H180" s="112"/>
      <c r="I180" s="110"/>
      <c r="J180" s="110"/>
      <c r="K180" s="110"/>
      <c r="L180" s="110"/>
    </row>
    <row r="181" spans="1:12" s="109" customFormat="1">
      <c r="A181" s="112"/>
      <c r="B181" s="45"/>
      <c r="C181" s="45"/>
      <c r="D181" s="45"/>
      <c r="E181" s="45"/>
      <c r="F181" s="112"/>
      <c r="G181" s="112"/>
      <c r="H181" s="112"/>
      <c r="I181" s="110"/>
      <c r="J181" s="110"/>
      <c r="K181" s="110"/>
      <c r="L181" s="110"/>
    </row>
    <row r="182" spans="1:12" s="109" customFormat="1">
      <c r="A182" s="112"/>
      <c r="B182" s="45"/>
      <c r="C182" s="45"/>
      <c r="D182" s="45"/>
      <c r="E182" s="45"/>
      <c r="F182" s="112"/>
      <c r="G182" s="112"/>
      <c r="H182" s="112"/>
      <c r="I182" s="110"/>
      <c r="J182" s="110"/>
      <c r="K182" s="110"/>
      <c r="L182" s="110"/>
    </row>
    <row r="183" spans="1:12" s="109" customFormat="1">
      <c r="A183" s="112"/>
      <c r="B183" s="134"/>
      <c r="C183" s="134"/>
      <c r="D183" s="134"/>
      <c r="E183" s="134"/>
      <c r="F183" s="150"/>
      <c r="G183" s="150"/>
      <c r="H183" s="112"/>
      <c r="I183" s="110"/>
      <c r="J183" s="110"/>
      <c r="K183" s="110"/>
      <c r="L183" s="110"/>
    </row>
    <row r="184" spans="1:12" s="109" customFormat="1">
      <c r="A184" s="112"/>
      <c r="B184" s="134"/>
      <c r="C184" s="134"/>
      <c r="D184" s="134"/>
      <c r="E184" s="134"/>
      <c r="F184" s="150"/>
      <c r="G184" s="150"/>
      <c r="H184" s="112"/>
      <c r="I184" s="110"/>
      <c r="J184" s="110"/>
      <c r="K184" s="110"/>
      <c r="L184" s="110"/>
    </row>
    <row r="185" spans="1:12" s="109" customFormat="1">
      <c r="A185" s="112"/>
      <c r="B185" s="134"/>
      <c r="C185" s="134"/>
      <c r="D185" s="134"/>
      <c r="E185" s="134"/>
      <c r="F185" s="150"/>
      <c r="G185" s="150"/>
      <c r="H185" s="112"/>
      <c r="I185" s="110"/>
      <c r="J185" s="110"/>
      <c r="K185" s="110"/>
      <c r="L185" s="110"/>
    </row>
    <row r="186" spans="1:12" s="109" customFormat="1">
      <c r="A186" s="112"/>
      <c r="B186" s="134"/>
      <c r="C186" s="134"/>
      <c r="D186" s="134"/>
      <c r="E186" s="134"/>
      <c r="F186" s="150"/>
      <c r="G186" s="150"/>
      <c r="H186" s="112"/>
      <c r="I186" s="110"/>
      <c r="J186" s="110"/>
      <c r="K186" s="110"/>
      <c r="L186" s="110"/>
    </row>
    <row r="187" spans="1:12" s="109" customFormat="1">
      <c r="A187" s="112"/>
      <c r="B187" s="134"/>
      <c r="C187" s="134"/>
      <c r="D187" s="134"/>
      <c r="E187" s="134"/>
      <c r="F187" s="150"/>
      <c r="G187" s="150"/>
      <c r="H187" s="112"/>
      <c r="I187" s="110"/>
      <c r="J187" s="110"/>
      <c r="K187" s="110"/>
      <c r="L187" s="110"/>
    </row>
    <row r="188" spans="1:12" s="109" customFormat="1">
      <c r="A188" s="112"/>
      <c r="B188" s="134" t="s">
        <v>83</v>
      </c>
      <c r="C188" s="134"/>
      <c r="D188" s="134"/>
      <c r="E188" s="134"/>
      <c r="F188" s="150"/>
      <c r="G188" s="150"/>
      <c r="H188" s="112"/>
      <c r="I188" s="110"/>
      <c r="J188" s="110"/>
      <c r="K188" s="110"/>
      <c r="L188" s="110"/>
    </row>
    <row r="189" spans="1:12" s="109" customFormat="1">
      <c r="A189" s="112"/>
      <c r="B189" s="134"/>
      <c r="C189" s="134"/>
      <c r="D189" s="134"/>
      <c r="E189" s="134"/>
      <c r="F189" s="150"/>
      <c r="G189" s="150"/>
      <c r="H189" s="112"/>
      <c r="I189" s="110"/>
      <c r="J189" s="110"/>
      <c r="K189" s="110"/>
      <c r="L189" s="110"/>
    </row>
    <row r="190" spans="1:12" s="109" customFormat="1" ht="18">
      <c r="A190" s="112"/>
      <c r="B190" s="151" t="s">
        <v>84</v>
      </c>
      <c r="C190" s="152">
        <f>SUM(R36:R75)-SUM(M36:M75)</f>
        <v>0</v>
      </c>
      <c r="D190" s="153" t="s">
        <v>85</v>
      </c>
      <c r="E190" s="134"/>
      <c r="F190" s="150"/>
      <c r="G190" s="150"/>
      <c r="H190" s="112"/>
      <c r="I190" s="110"/>
      <c r="J190" s="110"/>
      <c r="K190" s="110"/>
      <c r="L190" s="110"/>
    </row>
    <row r="191" spans="1:12" s="109" customFormat="1" ht="18">
      <c r="A191" s="112"/>
      <c r="B191" s="151" t="s">
        <v>86</v>
      </c>
      <c r="C191" s="154">
        <f>C190/0.27089717</f>
        <v>0</v>
      </c>
      <c r="D191" s="153" t="s">
        <v>87</v>
      </c>
      <c r="E191" s="152">
        <f>C191/700</f>
        <v>0</v>
      </c>
      <c r="F191" s="155" t="s">
        <v>88</v>
      </c>
      <c r="G191" s="150"/>
      <c r="H191" s="112"/>
      <c r="I191" s="110"/>
      <c r="J191" s="110"/>
      <c r="K191" s="110"/>
      <c r="L191" s="110"/>
    </row>
    <row r="192" spans="1:12" s="109" customFormat="1" ht="18">
      <c r="A192" s="112"/>
      <c r="B192" s="151"/>
      <c r="C192" s="152"/>
      <c r="D192" s="153"/>
      <c r="E192" s="152"/>
      <c r="F192" s="155"/>
      <c r="G192" s="150"/>
      <c r="H192" s="112"/>
      <c r="I192" s="110"/>
      <c r="J192" s="110"/>
      <c r="K192" s="110"/>
      <c r="L192" s="110"/>
    </row>
    <row r="193" spans="1:12" s="109" customFormat="1" ht="18">
      <c r="A193" s="112"/>
      <c r="B193" s="151" t="s">
        <v>89</v>
      </c>
      <c r="C193" s="152">
        <f>SUM(T36:T75)-SUM(O36:O75)</f>
        <v>0</v>
      </c>
      <c r="D193" s="153" t="s">
        <v>90</v>
      </c>
      <c r="E193" s="134"/>
      <c r="F193" s="150"/>
      <c r="G193" s="150"/>
      <c r="H193" s="112"/>
      <c r="I193" s="110"/>
      <c r="J193" s="110"/>
      <c r="K193" s="110"/>
      <c r="L193" s="110"/>
    </row>
    <row r="194" spans="1:12" s="109" customFormat="1">
      <c r="A194" s="112"/>
      <c r="B194" s="134"/>
      <c r="C194" s="134"/>
      <c r="D194" s="134"/>
      <c r="E194" s="134"/>
      <c r="F194" s="150"/>
      <c r="G194" s="150"/>
      <c r="H194" s="112"/>
      <c r="I194" s="110"/>
      <c r="J194" s="110"/>
      <c r="K194" s="110"/>
      <c r="L194" s="110"/>
    </row>
    <row r="195" spans="1:12" s="109" customFormat="1" ht="21">
      <c r="A195" s="112"/>
      <c r="B195" s="156" t="s">
        <v>91</v>
      </c>
      <c r="C195" s="134"/>
      <c r="D195" s="134"/>
      <c r="E195" s="134"/>
      <c r="F195" s="150"/>
      <c r="G195" s="150"/>
      <c r="H195" s="112"/>
      <c r="I195" s="110"/>
      <c r="J195" s="110"/>
      <c r="K195" s="110"/>
      <c r="L195" s="110"/>
    </row>
    <row r="196" spans="1:12" s="109" customFormat="1">
      <c r="A196" s="112"/>
      <c r="B196" s="134"/>
      <c r="C196" s="134"/>
      <c r="D196" s="134"/>
      <c r="E196" s="134"/>
      <c r="F196" s="150"/>
      <c r="G196" s="150"/>
      <c r="H196" s="112"/>
      <c r="I196" s="110"/>
      <c r="J196" s="110"/>
      <c r="K196" s="110"/>
      <c r="L196" s="110"/>
    </row>
    <row r="197" spans="1:12" s="109" customFormat="1" ht="18">
      <c r="A197" s="112"/>
      <c r="B197" s="134"/>
      <c r="C197" s="152">
        <f>SUM(S36:S75)-SUM(N36:N75)</f>
        <v>0</v>
      </c>
      <c r="D197" s="153" t="s">
        <v>92</v>
      </c>
      <c r="E197" s="152">
        <f>SUM(U36:U75)-SUM(P36:P75)</f>
        <v>0</v>
      </c>
      <c r="F197" s="155" t="s">
        <v>93</v>
      </c>
      <c r="G197" s="150"/>
      <c r="H197" s="112"/>
      <c r="I197" s="110"/>
      <c r="J197" s="110"/>
      <c r="K197" s="110"/>
      <c r="L197" s="110"/>
    </row>
    <row r="198" spans="1:12" s="109" customFormat="1">
      <c r="A198" s="112"/>
      <c r="B198" s="134"/>
      <c r="C198" s="134"/>
      <c r="D198" s="134"/>
      <c r="E198" s="134"/>
      <c r="F198" s="150"/>
      <c r="G198" s="150"/>
      <c r="H198" s="112"/>
      <c r="I198" s="110"/>
      <c r="J198" s="110"/>
      <c r="K198" s="110"/>
      <c r="L198" s="110"/>
    </row>
    <row r="199" spans="1:12" s="109" customFormat="1">
      <c r="A199" s="112"/>
      <c r="B199" s="45"/>
      <c r="C199" s="45"/>
      <c r="D199" s="45"/>
      <c r="E199" s="45"/>
      <c r="F199" s="112"/>
      <c r="G199" s="112"/>
      <c r="H199" s="112"/>
      <c r="I199" s="110"/>
      <c r="J199" s="110"/>
      <c r="K199" s="110"/>
      <c r="L199" s="110"/>
    </row>
    <row r="200" spans="1:12" s="2" customFormat="1">
      <c r="K200" s="68"/>
      <c r="L200" s="68"/>
    </row>
    <row r="201" spans="1:12" s="2" customFormat="1">
      <c r="K201" s="68"/>
      <c r="L201" s="68"/>
    </row>
    <row r="202" spans="1:12" s="2" customFormat="1">
      <c r="K202" s="68"/>
      <c r="L202" s="68"/>
    </row>
    <row r="203" spans="1:12" s="2" customFormat="1">
      <c r="K203" s="68"/>
      <c r="L203" s="68"/>
    </row>
    <row r="204" spans="1:12" s="2" customFormat="1">
      <c r="K204" s="68"/>
      <c r="L204" s="68"/>
    </row>
    <row r="205" spans="1:12" s="2" customFormat="1">
      <c r="K205" s="68"/>
      <c r="L205" s="68"/>
    </row>
    <row r="206" spans="1:12" s="2" customFormat="1">
      <c r="K206" s="68"/>
      <c r="L206" s="68"/>
    </row>
    <row r="207" spans="1:12" s="2" customFormat="1">
      <c r="K207" s="68"/>
      <c r="L207" s="68"/>
    </row>
    <row r="208" spans="1:12" s="2" customFormat="1">
      <c r="K208" s="68"/>
      <c r="L208" s="68"/>
    </row>
    <row r="209" spans="11:12" s="2" customFormat="1">
      <c r="K209" s="68"/>
      <c r="L209" s="68"/>
    </row>
    <row r="210" spans="11:12" s="2" customFormat="1">
      <c r="K210" s="68"/>
      <c r="L210" s="68"/>
    </row>
    <row r="211" spans="11:12" s="2" customFormat="1">
      <c r="K211" s="68"/>
      <c r="L211" s="68"/>
    </row>
    <row r="212" spans="11:12" s="2" customFormat="1">
      <c r="K212" s="68"/>
      <c r="L212" s="68"/>
    </row>
    <row r="213" spans="11:12" s="2" customFormat="1">
      <c r="K213" s="68"/>
      <c r="L213" s="68"/>
    </row>
    <row r="214" spans="11:12" s="2" customFormat="1">
      <c r="K214" s="68"/>
      <c r="L214" s="68"/>
    </row>
    <row r="215" spans="11:12" s="2" customFormat="1">
      <c r="K215" s="68"/>
      <c r="L215" s="68"/>
    </row>
    <row r="216" spans="11:12" s="2" customFormat="1">
      <c r="K216" s="68"/>
      <c r="L216" s="68"/>
    </row>
    <row r="217" spans="11:12" s="2" customFormat="1">
      <c r="K217" s="68"/>
      <c r="L217" s="68"/>
    </row>
    <row r="218" spans="11:12" s="2" customFormat="1">
      <c r="K218" s="68"/>
      <c r="L218" s="68"/>
    </row>
    <row r="219" spans="11:12" s="2" customFormat="1">
      <c r="K219" s="68"/>
      <c r="L219" s="68"/>
    </row>
    <row r="220" spans="11:12" s="2" customFormat="1">
      <c r="K220" s="68"/>
      <c r="L220" s="68"/>
    </row>
    <row r="221" spans="11:12" s="2" customFormat="1">
      <c r="K221" s="68"/>
      <c r="L221" s="68"/>
    </row>
    <row r="222" spans="11:12" s="2" customFormat="1">
      <c r="K222" s="68"/>
      <c r="L222" s="68"/>
    </row>
    <row r="223" spans="11:12" s="2" customFormat="1">
      <c r="K223" s="68"/>
      <c r="L223" s="68"/>
    </row>
    <row r="224" spans="11:12" s="2" customFormat="1">
      <c r="K224" s="68"/>
      <c r="L224" s="68"/>
    </row>
    <row r="225" spans="11:12" s="2" customFormat="1">
      <c r="K225" s="68"/>
      <c r="L225" s="68"/>
    </row>
    <row r="226" spans="11:12" s="2" customFormat="1">
      <c r="K226" s="68"/>
      <c r="L226" s="68"/>
    </row>
    <row r="227" spans="11:12" s="2" customFormat="1">
      <c r="K227" s="68"/>
      <c r="L227" s="68"/>
    </row>
    <row r="228" spans="11:12" s="2" customFormat="1">
      <c r="K228" s="68"/>
      <c r="L228" s="68"/>
    </row>
    <row r="229" spans="11:12" s="2" customFormat="1">
      <c r="K229" s="68"/>
      <c r="L229" s="68"/>
    </row>
    <row r="230" spans="11:12" s="2" customFormat="1">
      <c r="K230" s="68"/>
      <c r="L230" s="68"/>
    </row>
    <row r="231" spans="11:12" s="2" customFormat="1">
      <c r="K231" s="68"/>
      <c r="L231" s="68"/>
    </row>
    <row r="232" spans="11:12" s="2" customFormat="1">
      <c r="K232" s="68"/>
      <c r="L232" s="68"/>
    </row>
    <row r="233" spans="11:12" s="2" customFormat="1">
      <c r="K233" s="68"/>
      <c r="L233" s="68"/>
    </row>
    <row r="234" spans="11:12" s="2" customFormat="1">
      <c r="K234" s="68"/>
      <c r="L234" s="68"/>
    </row>
    <row r="235" spans="11:12" s="2" customFormat="1">
      <c r="K235" s="68"/>
      <c r="L235" s="68"/>
    </row>
    <row r="236" spans="11:12" s="2" customFormat="1">
      <c r="K236" s="68"/>
      <c r="L236" s="68"/>
    </row>
    <row r="237" spans="11:12" s="2" customFormat="1">
      <c r="K237" s="68"/>
      <c r="L237" s="68"/>
    </row>
    <row r="238" spans="11:12" s="2" customFormat="1">
      <c r="K238" s="68"/>
      <c r="L238" s="68"/>
    </row>
    <row r="239" spans="11:12" s="2" customFormat="1">
      <c r="K239" s="68"/>
      <c r="L239" s="68"/>
    </row>
    <row r="240" spans="11:12" s="2" customFormat="1">
      <c r="K240" s="68"/>
      <c r="L240" s="68"/>
    </row>
    <row r="241" spans="9:12" s="2" customFormat="1">
      <c r="K241" s="68"/>
      <c r="L241" s="68"/>
    </row>
    <row r="242" spans="9:12" s="2" customFormat="1">
      <c r="K242" s="68"/>
      <c r="L242" s="68"/>
    </row>
    <row r="243" spans="9:12" s="2" customFormat="1">
      <c r="K243" s="68"/>
      <c r="L243" s="68"/>
    </row>
    <row r="244" spans="9:12" s="2" customFormat="1">
      <c r="K244" s="68"/>
      <c r="L244" s="68"/>
    </row>
    <row r="245" spans="9:12" s="2" customFormat="1">
      <c r="I245" s="68"/>
      <c r="J245" s="68"/>
      <c r="K245" s="68"/>
      <c r="L245" s="68"/>
    </row>
    <row r="246" spans="9:12" s="2" customFormat="1">
      <c r="I246" s="68"/>
      <c r="J246" s="68"/>
      <c r="K246" s="68"/>
      <c r="L246" s="68"/>
    </row>
    <row r="247" spans="9:12" s="2" customFormat="1">
      <c r="I247" s="68"/>
      <c r="J247" s="68"/>
      <c r="K247" s="68"/>
      <c r="L247" s="68"/>
    </row>
    <row r="248" spans="9:12" s="2" customFormat="1">
      <c r="I248" s="68"/>
      <c r="J248" s="68"/>
      <c r="K248" s="68"/>
      <c r="L248" s="68"/>
    </row>
    <row r="249" spans="9:12" s="2" customFormat="1">
      <c r="I249" s="68"/>
      <c r="J249" s="68"/>
      <c r="K249" s="68"/>
      <c r="L249" s="68"/>
    </row>
    <row r="250" spans="9:12" s="2" customFormat="1">
      <c r="I250" s="68"/>
      <c r="J250" s="68"/>
      <c r="K250" s="68"/>
      <c r="L250" s="68"/>
    </row>
    <row r="251" spans="9:12" s="2" customFormat="1">
      <c r="I251" s="68"/>
      <c r="J251" s="68"/>
      <c r="K251" s="68"/>
      <c r="L251" s="68"/>
    </row>
    <row r="252" spans="9:12" s="2" customFormat="1">
      <c r="I252" s="68"/>
      <c r="J252" s="68"/>
      <c r="K252" s="68"/>
      <c r="L252" s="68"/>
    </row>
    <row r="253" spans="9:12" s="2" customFormat="1">
      <c r="I253" s="68"/>
      <c r="J253" s="68"/>
      <c r="K253" s="68"/>
      <c r="L253" s="68"/>
    </row>
    <row r="254" spans="9:12" s="2" customFormat="1">
      <c r="I254" s="68"/>
      <c r="J254" s="68"/>
      <c r="K254" s="68"/>
      <c r="L254" s="68"/>
    </row>
    <row r="255" spans="9:12" s="2" customFormat="1">
      <c r="I255" s="68"/>
      <c r="J255" s="68"/>
      <c r="K255" s="68"/>
      <c r="L255" s="68"/>
    </row>
    <row r="256" spans="9:12" s="2" customFormat="1">
      <c r="I256" s="68"/>
      <c r="J256" s="68"/>
      <c r="K256" s="68"/>
      <c r="L256" s="68"/>
    </row>
    <row r="257" spans="9:12" s="2" customFormat="1">
      <c r="I257" s="68"/>
      <c r="J257" s="68"/>
      <c r="K257" s="68"/>
      <c r="L257" s="68"/>
    </row>
    <row r="258" spans="9:12" s="2" customFormat="1">
      <c r="I258" s="68"/>
      <c r="J258" s="68"/>
      <c r="K258" s="68"/>
      <c r="L258" s="68"/>
    </row>
    <row r="259" spans="9:12" s="2" customFormat="1">
      <c r="I259" s="68"/>
      <c r="J259" s="68"/>
      <c r="K259" s="68"/>
      <c r="L259" s="68"/>
    </row>
    <row r="260" spans="9:12" s="2" customFormat="1">
      <c r="I260" s="68"/>
      <c r="J260" s="68"/>
      <c r="K260" s="68"/>
      <c r="L260" s="68"/>
    </row>
    <row r="261" spans="9:12" s="2" customFormat="1">
      <c r="I261" s="68"/>
      <c r="J261" s="68"/>
      <c r="K261" s="68"/>
      <c r="L261" s="68"/>
    </row>
    <row r="262" spans="9:12" s="2" customFormat="1">
      <c r="I262" s="68"/>
      <c r="J262" s="68"/>
      <c r="K262" s="68"/>
      <c r="L262" s="68"/>
    </row>
    <row r="263" spans="9:12" s="2" customFormat="1">
      <c r="I263" s="68"/>
      <c r="J263" s="68"/>
      <c r="K263" s="68"/>
      <c r="L263" s="68"/>
    </row>
    <row r="264" spans="9:12" s="2" customFormat="1">
      <c r="I264" s="68"/>
      <c r="J264" s="68"/>
      <c r="K264" s="68"/>
      <c r="L264" s="68"/>
    </row>
    <row r="265" spans="9:12" s="2" customFormat="1">
      <c r="I265" s="68"/>
      <c r="J265" s="68"/>
      <c r="K265" s="68"/>
      <c r="L265" s="68"/>
    </row>
    <row r="266" spans="9:12" s="2" customFormat="1">
      <c r="I266" s="68"/>
      <c r="J266" s="68"/>
      <c r="K266" s="68"/>
      <c r="L266" s="68"/>
    </row>
    <row r="267" spans="9:12" s="2" customFormat="1">
      <c r="I267" s="68"/>
      <c r="J267" s="68"/>
      <c r="K267" s="68"/>
      <c r="L267" s="68"/>
    </row>
    <row r="268" spans="9:12" s="2" customFormat="1">
      <c r="I268" s="68"/>
      <c r="J268" s="68"/>
      <c r="K268" s="68"/>
      <c r="L268" s="68"/>
    </row>
    <row r="269" spans="9:12" s="2" customFormat="1">
      <c r="I269" s="68"/>
      <c r="J269" s="68"/>
      <c r="K269" s="68"/>
      <c r="L269" s="68"/>
    </row>
    <row r="270" spans="9:12" s="2" customFormat="1">
      <c r="I270" s="68"/>
      <c r="J270" s="68"/>
      <c r="K270" s="68"/>
      <c r="L270" s="68"/>
    </row>
    <row r="271" spans="9:12" s="2" customFormat="1">
      <c r="I271" s="68"/>
      <c r="J271" s="68"/>
      <c r="K271" s="68"/>
      <c r="L271" s="68"/>
    </row>
    <row r="272" spans="9:12" s="2" customFormat="1">
      <c r="I272" s="68"/>
      <c r="J272" s="68"/>
      <c r="K272" s="68"/>
      <c r="L272" s="68"/>
    </row>
    <row r="273" spans="9:12" s="2" customFormat="1">
      <c r="I273" s="68"/>
      <c r="J273" s="68"/>
      <c r="K273" s="68"/>
      <c r="L273" s="68"/>
    </row>
    <row r="274" spans="9:12" s="2" customFormat="1">
      <c r="I274" s="68"/>
      <c r="J274" s="68"/>
      <c r="K274" s="68"/>
      <c r="L274" s="68"/>
    </row>
    <row r="275" spans="9:12" s="2" customFormat="1">
      <c r="I275" s="68"/>
      <c r="J275" s="68"/>
      <c r="K275" s="68"/>
      <c r="L275" s="68"/>
    </row>
    <row r="276" spans="9:12" s="2" customFormat="1">
      <c r="I276" s="68"/>
      <c r="J276" s="68"/>
      <c r="K276" s="68"/>
      <c r="L276" s="68"/>
    </row>
    <row r="277" spans="9:12" s="2" customFormat="1">
      <c r="I277" s="68"/>
      <c r="J277" s="68"/>
      <c r="K277" s="68"/>
      <c r="L277" s="68"/>
    </row>
    <row r="278" spans="9:12" s="2" customFormat="1">
      <c r="I278" s="68"/>
      <c r="J278" s="68"/>
      <c r="K278" s="68"/>
      <c r="L278" s="68"/>
    </row>
    <row r="279" spans="9:12" s="2" customFormat="1">
      <c r="I279" s="68"/>
      <c r="J279" s="68"/>
      <c r="K279" s="68"/>
      <c r="L279" s="68"/>
    </row>
    <row r="280" spans="9:12" s="2" customFormat="1">
      <c r="I280" s="68"/>
      <c r="J280" s="68"/>
      <c r="K280" s="68"/>
      <c r="L280" s="68"/>
    </row>
    <row r="281" spans="9:12" s="2" customFormat="1">
      <c r="I281" s="68"/>
      <c r="J281" s="68"/>
      <c r="K281" s="68"/>
      <c r="L281" s="68"/>
    </row>
    <row r="282" spans="9:12" s="2" customFormat="1">
      <c r="I282" s="68"/>
      <c r="J282" s="68"/>
      <c r="K282" s="68"/>
      <c r="L282" s="68"/>
    </row>
    <row r="283" spans="9:12" s="2" customFormat="1">
      <c r="I283" s="68"/>
      <c r="J283" s="68"/>
      <c r="K283" s="68"/>
      <c r="L283" s="68"/>
    </row>
    <row r="284" spans="9:12" s="2" customFormat="1">
      <c r="I284" s="68"/>
      <c r="J284" s="68"/>
      <c r="K284" s="68"/>
      <c r="L284" s="68"/>
    </row>
    <row r="285" spans="9:12" s="2" customFormat="1">
      <c r="I285" s="68"/>
      <c r="J285" s="68"/>
      <c r="K285" s="68"/>
      <c r="L285" s="68"/>
    </row>
    <row r="286" spans="9:12" s="2" customFormat="1">
      <c r="I286" s="68"/>
      <c r="J286" s="68"/>
      <c r="K286" s="68"/>
      <c r="L286" s="68"/>
    </row>
    <row r="287" spans="9:12" s="2" customFormat="1">
      <c r="I287" s="68"/>
      <c r="J287" s="68"/>
      <c r="K287" s="68"/>
      <c r="L287" s="68"/>
    </row>
    <row r="288" spans="9:12" s="2" customFormat="1">
      <c r="I288" s="68"/>
      <c r="J288" s="68"/>
      <c r="K288" s="68"/>
      <c r="L288" s="68"/>
    </row>
    <row r="289" spans="9:12" s="2" customFormat="1">
      <c r="I289" s="68"/>
      <c r="J289" s="68"/>
      <c r="K289" s="68"/>
      <c r="L289" s="68"/>
    </row>
    <row r="290" spans="9:12" s="2" customFormat="1">
      <c r="I290" s="68"/>
      <c r="J290" s="68"/>
      <c r="K290" s="68"/>
      <c r="L290" s="68"/>
    </row>
    <row r="291" spans="9:12" s="2" customFormat="1">
      <c r="I291" s="68"/>
      <c r="J291" s="68"/>
      <c r="K291" s="68"/>
      <c r="L291" s="68"/>
    </row>
    <row r="292" spans="9:12" s="2" customFormat="1">
      <c r="I292" s="68"/>
      <c r="J292" s="68"/>
      <c r="K292" s="68"/>
      <c r="L292" s="68"/>
    </row>
    <row r="293" spans="9:12" s="2" customFormat="1">
      <c r="I293" s="68"/>
      <c r="J293" s="68"/>
      <c r="K293" s="68"/>
      <c r="L293" s="68"/>
    </row>
    <row r="294" spans="9:12" s="2" customFormat="1">
      <c r="I294" s="68"/>
      <c r="J294" s="68"/>
      <c r="K294" s="68"/>
      <c r="L294" s="68"/>
    </row>
    <row r="295" spans="9:12" s="2" customFormat="1">
      <c r="I295" s="68"/>
      <c r="J295" s="68"/>
      <c r="K295" s="68"/>
      <c r="L295" s="68"/>
    </row>
    <row r="296" spans="9:12" s="2" customFormat="1">
      <c r="I296" s="68"/>
      <c r="J296" s="68"/>
      <c r="K296" s="68"/>
      <c r="L296" s="68"/>
    </row>
    <row r="297" spans="9:12" s="2" customFormat="1">
      <c r="I297" s="68"/>
      <c r="J297" s="68"/>
      <c r="K297" s="68"/>
      <c r="L297" s="68"/>
    </row>
    <row r="298" spans="9:12" s="2" customFormat="1">
      <c r="I298" s="68"/>
      <c r="J298" s="68"/>
      <c r="K298" s="68"/>
      <c r="L298" s="68"/>
    </row>
    <row r="299" spans="9:12" s="2" customFormat="1">
      <c r="I299" s="68"/>
      <c r="J299" s="68"/>
      <c r="K299" s="68"/>
      <c r="L299" s="68"/>
    </row>
    <row r="300" spans="9:12" s="2" customFormat="1">
      <c r="I300" s="68"/>
      <c r="J300" s="68"/>
      <c r="K300" s="68"/>
      <c r="L300" s="68"/>
    </row>
    <row r="301" spans="9:12" s="2" customFormat="1">
      <c r="I301" s="68"/>
      <c r="J301" s="68"/>
      <c r="K301" s="68"/>
      <c r="L301" s="68"/>
    </row>
    <row r="302" spans="9:12" s="2" customFormat="1">
      <c r="I302" s="68"/>
      <c r="J302" s="68"/>
      <c r="K302" s="68"/>
      <c r="L302" s="68"/>
    </row>
    <row r="303" spans="9:12" s="2" customFormat="1">
      <c r="I303" s="68"/>
      <c r="J303" s="68"/>
      <c r="K303" s="68"/>
      <c r="L303" s="68"/>
    </row>
    <row r="304" spans="9:12" s="2" customFormat="1">
      <c r="I304" s="68"/>
      <c r="J304" s="68"/>
      <c r="K304" s="68"/>
      <c r="L304" s="68"/>
    </row>
    <row r="305" spans="9:12" s="2" customFormat="1">
      <c r="I305" s="68"/>
      <c r="J305" s="68"/>
      <c r="K305" s="68"/>
      <c r="L305" s="68"/>
    </row>
    <row r="306" spans="9:12" s="2" customFormat="1">
      <c r="I306" s="68"/>
      <c r="J306" s="68"/>
      <c r="K306" s="68"/>
      <c r="L306" s="68"/>
    </row>
    <row r="307" spans="9:12" s="2" customFormat="1">
      <c r="I307" s="68"/>
      <c r="J307" s="68"/>
      <c r="K307" s="68"/>
      <c r="L307" s="68"/>
    </row>
    <row r="308" spans="9:12" s="2" customFormat="1">
      <c r="I308" s="68"/>
      <c r="J308" s="68"/>
      <c r="K308" s="68"/>
      <c r="L308" s="68"/>
    </row>
    <row r="309" spans="9:12" s="2" customFormat="1">
      <c r="I309" s="68"/>
      <c r="J309" s="68"/>
      <c r="K309" s="68"/>
      <c r="L309" s="68"/>
    </row>
    <row r="310" spans="9:12" s="2" customFormat="1">
      <c r="I310" s="68"/>
      <c r="J310" s="68"/>
      <c r="K310" s="68"/>
      <c r="L310" s="68"/>
    </row>
    <row r="311" spans="9:12" s="2" customFormat="1">
      <c r="I311" s="68"/>
      <c r="J311" s="68"/>
      <c r="K311" s="68"/>
      <c r="L311" s="68"/>
    </row>
    <row r="312" spans="9:12" s="2" customFormat="1">
      <c r="I312" s="68"/>
      <c r="J312" s="68"/>
      <c r="K312" s="68"/>
      <c r="L312" s="68"/>
    </row>
    <row r="313" spans="9:12" s="2" customFormat="1">
      <c r="I313" s="68"/>
      <c r="J313" s="68"/>
      <c r="K313" s="68"/>
      <c r="L313" s="68"/>
    </row>
    <row r="314" spans="9:12" s="2" customFormat="1">
      <c r="I314" s="68"/>
      <c r="J314" s="68"/>
      <c r="K314" s="68"/>
      <c r="L314" s="68"/>
    </row>
    <row r="315" spans="9:12" s="2" customFormat="1">
      <c r="I315" s="68"/>
      <c r="J315" s="68"/>
      <c r="K315" s="68"/>
      <c r="L315" s="68"/>
    </row>
    <row r="316" spans="9:12" s="2" customFormat="1">
      <c r="I316" s="68"/>
      <c r="J316" s="68"/>
      <c r="K316" s="68"/>
      <c r="L316" s="68"/>
    </row>
    <row r="317" spans="9:12" s="2" customFormat="1">
      <c r="I317" s="68"/>
      <c r="J317" s="68"/>
      <c r="K317" s="68"/>
      <c r="L317" s="68"/>
    </row>
    <row r="318" spans="9:12" s="2" customFormat="1">
      <c r="I318" s="68"/>
      <c r="J318" s="68"/>
      <c r="K318" s="68"/>
      <c r="L318" s="68"/>
    </row>
    <row r="319" spans="9:12" s="2" customFormat="1">
      <c r="I319" s="68"/>
      <c r="J319" s="68"/>
      <c r="K319" s="68"/>
      <c r="L319" s="68"/>
    </row>
    <row r="320" spans="9:12" s="2" customFormat="1">
      <c r="I320" s="68"/>
      <c r="J320" s="68"/>
      <c r="K320" s="68"/>
      <c r="L320" s="68"/>
    </row>
    <row r="321" spans="9:12" s="2" customFormat="1">
      <c r="I321" s="68"/>
      <c r="J321" s="68"/>
      <c r="K321" s="68"/>
      <c r="L321" s="68"/>
    </row>
    <row r="322" spans="9:12" s="2" customFormat="1">
      <c r="I322" s="68"/>
      <c r="J322" s="68"/>
      <c r="K322" s="68"/>
      <c r="L322" s="68"/>
    </row>
    <row r="323" spans="9:12" s="2" customFormat="1">
      <c r="I323" s="68"/>
      <c r="J323" s="68"/>
      <c r="K323" s="68"/>
      <c r="L323" s="68"/>
    </row>
    <row r="324" spans="9:12" s="2" customFormat="1">
      <c r="I324" s="68"/>
      <c r="J324" s="68"/>
      <c r="K324" s="68"/>
      <c r="L324" s="68"/>
    </row>
    <row r="325" spans="9:12" s="2" customFormat="1">
      <c r="I325" s="68"/>
      <c r="J325" s="68"/>
      <c r="K325" s="68"/>
      <c r="L325" s="68"/>
    </row>
    <row r="326" spans="9:12" s="2" customFormat="1">
      <c r="I326" s="68"/>
      <c r="J326" s="68"/>
      <c r="K326" s="68"/>
      <c r="L326" s="68"/>
    </row>
    <row r="327" spans="9:12" s="2" customFormat="1">
      <c r="I327" s="68"/>
      <c r="J327" s="68"/>
      <c r="K327" s="68"/>
      <c r="L327" s="68"/>
    </row>
    <row r="328" spans="9:12" s="2" customFormat="1">
      <c r="I328" s="68"/>
      <c r="J328" s="68"/>
      <c r="K328" s="68"/>
      <c r="L328" s="68"/>
    </row>
    <row r="329" spans="9:12" s="2" customFormat="1">
      <c r="I329" s="68"/>
      <c r="J329" s="68"/>
      <c r="K329" s="68"/>
      <c r="L329" s="68"/>
    </row>
    <row r="330" spans="9:12" s="2" customFormat="1">
      <c r="I330" s="68"/>
      <c r="J330" s="68"/>
      <c r="K330" s="68"/>
      <c r="L330" s="68"/>
    </row>
    <row r="331" spans="9:12" s="2" customFormat="1">
      <c r="I331" s="68"/>
      <c r="J331" s="68"/>
      <c r="K331" s="68"/>
      <c r="L331" s="68"/>
    </row>
    <row r="332" spans="9:12" s="2" customFormat="1">
      <c r="I332" s="68"/>
      <c r="J332" s="68"/>
      <c r="K332" s="68"/>
      <c r="L332" s="68"/>
    </row>
    <row r="333" spans="9:12" s="2" customFormat="1">
      <c r="I333" s="68"/>
      <c r="J333" s="68"/>
      <c r="K333" s="68"/>
      <c r="L333" s="68"/>
    </row>
    <row r="334" spans="9:12" s="2" customFormat="1">
      <c r="I334" s="68"/>
      <c r="J334" s="68"/>
      <c r="K334" s="68"/>
      <c r="L334" s="68"/>
    </row>
    <row r="335" spans="9:12" s="2" customFormat="1">
      <c r="I335" s="68"/>
      <c r="J335" s="68"/>
      <c r="K335" s="68"/>
      <c r="L335" s="68"/>
    </row>
    <row r="336" spans="9:12" s="2" customFormat="1">
      <c r="I336" s="68"/>
      <c r="J336" s="68"/>
      <c r="K336" s="68"/>
      <c r="L336" s="68"/>
    </row>
    <row r="337" spans="9:12" s="2" customFormat="1">
      <c r="I337" s="68"/>
      <c r="J337" s="68"/>
      <c r="K337" s="68"/>
      <c r="L337" s="68"/>
    </row>
    <row r="338" spans="9:12" s="2" customFormat="1">
      <c r="I338" s="68"/>
      <c r="J338" s="68"/>
      <c r="K338" s="68"/>
      <c r="L338" s="68"/>
    </row>
    <row r="339" spans="9:12" s="2" customFormat="1">
      <c r="I339" s="68"/>
      <c r="J339" s="68"/>
      <c r="K339" s="68"/>
      <c r="L339" s="68"/>
    </row>
    <row r="340" spans="9:12" s="2" customFormat="1">
      <c r="I340" s="68"/>
      <c r="J340" s="68"/>
      <c r="K340" s="68"/>
      <c r="L340" s="68"/>
    </row>
    <row r="341" spans="9:12" s="2" customFormat="1">
      <c r="I341" s="68"/>
      <c r="J341" s="68"/>
      <c r="K341" s="68"/>
      <c r="L341" s="68"/>
    </row>
    <row r="342" spans="9:12" s="2" customFormat="1">
      <c r="I342" s="68"/>
      <c r="J342" s="68"/>
      <c r="K342" s="68"/>
      <c r="L342" s="68"/>
    </row>
    <row r="343" spans="9:12" s="2" customFormat="1">
      <c r="I343" s="68"/>
      <c r="J343" s="68"/>
      <c r="K343" s="68"/>
      <c r="L343" s="68"/>
    </row>
    <row r="344" spans="9:12" s="2" customFormat="1">
      <c r="I344" s="68"/>
      <c r="J344" s="68"/>
      <c r="K344" s="68"/>
      <c r="L344" s="68"/>
    </row>
    <row r="345" spans="9:12" s="2" customFormat="1">
      <c r="I345" s="68"/>
      <c r="J345" s="68"/>
      <c r="K345" s="68"/>
      <c r="L345" s="68"/>
    </row>
    <row r="346" spans="9:12" s="2" customFormat="1">
      <c r="I346" s="68"/>
      <c r="J346" s="68"/>
      <c r="K346" s="68"/>
      <c r="L346" s="68"/>
    </row>
    <row r="347" spans="9:12" s="2" customFormat="1">
      <c r="I347" s="68"/>
      <c r="J347" s="68"/>
      <c r="K347" s="68"/>
      <c r="L347" s="68"/>
    </row>
    <row r="348" spans="9:12" s="2" customFormat="1">
      <c r="I348" s="68"/>
      <c r="J348" s="68"/>
      <c r="K348" s="68"/>
      <c r="L348" s="68"/>
    </row>
    <row r="349" spans="9:12" s="2" customFormat="1">
      <c r="I349" s="68"/>
      <c r="J349" s="68"/>
      <c r="K349" s="68"/>
      <c r="L349" s="68"/>
    </row>
    <row r="350" spans="9:12" s="2" customFormat="1">
      <c r="I350" s="68"/>
      <c r="J350" s="68"/>
      <c r="K350" s="68"/>
      <c r="L350" s="68"/>
    </row>
    <row r="351" spans="9:12" s="2" customFormat="1">
      <c r="I351" s="68"/>
      <c r="J351" s="68"/>
      <c r="K351" s="68"/>
      <c r="L351" s="68"/>
    </row>
    <row r="352" spans="9:12" s="2" customFormat="1">
      <c r="I352" s="68"/>
      <c r="J352" s="68"/>
      <c r="K352" s="68"/>
      <c r="L352" s="68"/>
    </row>
    <row r="353" spans="9:12" s="2" customFormat="1">
      <c r="I353" s="68"/>
      <c r="J353" s="68"/>
      <c r="K353" s="68"/>
      <c r="L353" s="68"/>
    </row>
    <row r="354" spans="9:12" s="2" customFormat="1">
      <c r="I354" s="68"/>
      <c r="J354" s="68"/>
      <c r="K354" s="68"/>
      <c r="L354" s="68"/>
    </row>
    <row r="355" spans="9:12" s="2" customFormat="1">
      <c r="I355" s="68"/>
      <c r="J355" s="68"/>
      <c r="K355" s="68"/>
      <c r="L355" s="68"/>
    </row>
    <row r="356" spans="9:12" s="2" customFormat="1">
      <c r="I356" s="68"/>
      <c r="J356" s="68"/>
      <c r="K356" s="68"/>
      <c r="L356" s="68"/>
    </row>
    <row r="357" spans="9:12" s="2" customFormat="1">
      <c r="I357" s="68"/>
      <c r="J357" s="68"/>
      <c r="K357" s="68"/>
      <c r="L357" s="68"/>
    </row>
    <row r="358" spans="9:12" s="2" customFormat="1">
      <c r="I358" s="68"/>
      <c r="J358" s="68"/>
      <c r="K358" s="68"/>
      <c r="L358" s="68"/>
    </row>
    <row r="359" spans="9:12" s="2" customFormat="1">
      <c r="I359" s="68"/>
      <c r="J359" s="68"/>
      <c r="K359" s="68"/>
      <c r="L359" s="68"/>
    </row>
    <row r="360" spans="9:12" s="2" customFormat="1">
      <c r="I360" s="68"/>
      <c r="J360" s="68"/>
      <c r="K360" s="68"/>
      <c r="L360" s="68"/>
    </row>
    <row r="361" spans="9:12" s="2" customFormat="1">
      <c r="I361" s="68"/>
      <c r="J361" s="68"/>
      <c r="K361" s="68"/>
      <c r="L361" s="68"/>
    </row>
    <row r="362" spans="9:12" s="2" customFormat="1">
      <c r="I362" s="68"/>
      <c r="J362" s="68"/>
      <c r="K362" s="68"/>
      <c r="L362" s="68"/>
    </row>
    <row r="363" spans="9:12" s="2" customFormat="1">
      <c r="I363" s="68"/>
      <c r="J363" s="68"/>
      <c r="K363" s="68"/>
      <c r="L363" s="68"/>
    </row>
    <row r="364" spans="9:12" s="2" customFormat="1">
      <c r="I364" s="68"/>
      <c r="J364" s="68"/>
      <c r="K364" s="68"/>
      <c r="L364" s="68"/>
    </row>
    <row r="365" spans="9:12" s="2" customFormat="1">
      <c r="I365" s="68"/>
      <c r="J365" s="68"/>
      <c r="K365" s="68"/>
      <c r="L365" s="68"/>
    </row>
    <row r="366" spans="9:12" s="2" customFormat="1">
      <c r="I366" s="68"/>
      <c r="J366" s="68"/>
      <c r="K366" s="68"/>
      <c r="L366" s="68"/>
    </row>
    <row r="367" spans="9:12" s="2" customFormat="1">
      <c r="I367" s="68"/>
      <c r="J367" s="68"/>
      <c r="K367" s="68"/>
      <c r="L367" s="68"/>
    </row>
    <row r="368" spans="9:12" s="2" customFormat="1">
      <c r="I368" s="68"/>
      <c r="J368" s="68"/>
      <c r="K368" s="68"/>
      <c r="L368" s="68"/>
    </row>
    <row r="369" spans="9:12" s="2" customFormat="1">
      <c r="I369" s="68"/>
      <c r="J369" s="68"/>
      <c r="K369" s="68"/>
      <c r="L369" s="68"/>
    </row>
    <row r="370" spans="9:12" s="2" customFormat="1">
      <c r="I370" s="68"/>
      <c r="J370" s="68"/>
      <c r="K370" s="68"/>
      <c r="L370" s="68"/>
    </row>
    <row r="371" spans="9:12" s="2" customFormat="1">
      <c r="I371" s="68"/>
      <c r="J371" s="68"/>
      <c r="K371" s="68"/>
      <c r="L371" s="68"/>
    </row>
    <row r="372" spans="9:12" s="2" customFormat="1">
      <c r="I372" s="68"/>
      <c r="J372" s="68"/>
      <c r="K372" s="68"/>
      <c r="L372" s="68"/>
    </row>
    <row r="373" spans="9:12" s="2" customFormat="1">
      <c r="I373" s="68"/>
      <c r="J373" s="68"/>
      <c r="K373" s="68"/>
      <c r="L373" s="68"/>
    </row>
    <row r="374" spans="9:12" s="2" customFormat="1">
      <c r="I374" s="68"/>
      <c r="J374" s="68"/>
      <c r="K374" s="68"/>
      <c r="L374" s="68"/>
    </row>
    <row r="375" spans="9:12" s="2" customFormat="1">
      <c r="I375" s="68"/>
      <c r="J375" s="68"/>
      <c r="K375" s="68"/>
      <c r="L375" s="68"/>
    </row>
    <row r="376" spans="9:12" s="2" customFormat="1">
      <c r="I376" s="68"/>
      <c r="J376" s="68"/>
      <c r="K376" s="68"/>
      <c r="L376" s="68"/>
    </row>
    <row r="377" spans="9:12" s="2" customFormat="1">
      <c r="I377" s="68"/>
      <c r="J377" s="68"/>
      <c r="K377" s="68"/>
      <c r="L377" s="68"/>
    </row>
    <row r="378" spans="9:12" s="2" customFormat="1">
      <c r="I378" s="68"/>
      <c r="J378" s="68"/>
      <c r="K378" s="68"/>
      <c r="L378" s="68"/>
    </row>
    <row r="379" spans="9:12" s="2" customFormat="1">
      <c r="I379" s="68"/>
      <c r="J379" s="68"/>
      <c r="K379" s="68"/>
      <c r="L379" s="68"/>
    </row>
    <row r="380" spans="9:12" s="2" customFormat="1">
      <c r="I380" s="68"/>
      <c r="J380" s="68"/>
      <c r="K380" s="68"/>
      <c r="L380" s="68"/>
    </row>
    <row r="381" spans="9:12" s="2" customFormat="1">
      <c r="I381" s="68"/>
      <c r="J381" s="68"/>
      <c r="K381" s="68"/>
      <c r="L381" s="68"/>
    </row>
    <row r="382" spans="9:12" s="2" customFormat="1">
      <c r="I382" s="68"/>
      <c r="J382" s="68"/>
      <c r="K382" s="68"/>
      <c r="L382" s="68"/>
    </row>
    <row r="383" spans="9:12" s="2" customFormat="1">
      <c r="I383" s="68"/>
      <c r="J383" s="68"/>
      <c r="K383" s="68"/>
      <c r="L383" s="68"/>
    </row>
    <row r="384" spans="9:12" s="2" customFormat="1">
      <c r="I384" s="68"/>
      <c r="J384" s="68"/>
      <c r="K384" s="68"/>
      <c r="L384" s="68"/>
    </row>
    <row r="385" spans="9:12" s="2" customFormat="1">
      <c r="I385" s="68"/>
      <c r="J385" s="68"/>
      <c r="K385" s="68"/>
      <c r="L385" s="68"/>
    </row>
    <row r="386" spans="9:12" s="2" customFormat="1">
      <c r="I386" s="68"/>
      <c r="J386" s="68"/>
      <c r="K386" s="68"/>
      <c r="L386" s="68"/>
    </row>
    <row r="387" spans="9:12" s="2" customFormat="1">
      <c r="I387" s="68"/>
      <c r="J387" s="68"/>
      <c r="K387" s="68"/>
      <c r="L387" s="68"/>
    </row>
    <row r="388" spans="9:12" s="2" customFormat="1">
      <c r="I388" s="68"/>
      <c r="J388" s="68"/>
      <c r="K388" s="68"/>
      <c r="L388" s="68"/>
    </row>
    <row r="389" spans="9:12" s="2" customFormat="1">
      <c r="I389" s="68"/>
      <c r="J389" s="68"/>
      <c r="K389" s="68"/>
      <c r="L389" s="68"/>
    </row>
    <row r="390" spans="9:12" s="2" customFormat="1">
      <c r="I390" s="68"/>
      <c r="J390" s="68"/>
      <c r="K390" s="68"/>
      <c r="L390" s="68"/>
    </row>
    <row r="391" spans="9:12" s="2" customFormat="1">
      <c r="I391" s="68"/>
      <c r="J391" s="68"/>
      <c r="K391" s="68"/>
      <c r="L391" s="68"/>
    </row>
    <row r="392" spans="9:12" s="2" customFormat="1">
      <c r="I392" s="68"/>
      <c r="J392" s="68"/>
      <c r="K392" s="68"/>
      <c r="L392" s="68"/>
    </row>
    <row r="393" spans="9:12" s="2" customFormat="1">
      <c r="I393" s="68"/>
      <c r="J393" s="68"/>
      <c r="K393" s="68"/>
      <c r="L393" s="68"/>
    </row>
    <row r="394" spans="9:12" s="2" customFormat="1">
      <c r="I394" s="68"/>
      <c r="J394" s="68"/>
      <c r="K394" s="68"/>
      <c r="L394" s="68"/>
    </row>
    <row r="395" spans="9:12" s="2" customFormat="1">
      <c r="I395" s="68"/>
      <c r="J395" s="68"/>
      <c r="K395" s="68"/>
      <c r="L395" s="68"/>
    </row>
    <row r="396" spans="9:12" s="2" customFormat="1">
      <c r="I396" s="68"/>
      <c r="J396" s="68"/>
      <c r="K396" s="68"/>
      <c r="L396" s="68"/>
    </row>
    <row r="397" spans="9:12" s="2" customFormat="1">
      <c r="I397" s="68"/>
      <c r="J397" s="68"/>
      <c r="K397" s="68"/>
      <c r="L397" s="68"/>
    </row>
    <row r="398" spans="9:12" s="2" customFormat="1">
      <c r="I398" s="68"/>
      <c r="J398" s="68"/>
      <c r="K398" s="68"/>
      <c r="L398" s="68"/>
    </row>
    <row r="399" spans="9:12" s="2" customFormat="1">
      <c r="I399" s="68"/>
      <c r="J399" s="68"/>
      <c r="K399" s="68"/>
      <c r="L399" s="68"/>
    </row>
    <row r="400" spans="9:12" s="2" customFormat="1">
      <c r="I400" s="68"/>
      <c r="J400" s="68"/>
      <c r="K400" s="68"/>
      <c r="L400" s="68"/>
    </row>
    <row r="401" spans="9:12" s="2" customFormat="1">
      <c r="I401" s="68"/>
      <c r="J401" s="68"/>
      <c r="K401" s="68"/>
      <c r="L401" s="68"/>
    </row>
    <row r="402" spans="9:12" s="2" customFormat="1">
      <c r="I402" s="68"/>
      <c r="J402" s="68"/>
      <c r="K402" s="68"/>
      <c r="L402" s="68"/>
    </row>
    <row r="403" spans="9:12" s="2" customFormat="1">
      <c r="I403" s="68"/>
      <c r="J403" s="68"/>
      <c r="K403" s="68"/>
      <c r="L403" s="68"/>
    </row>
    <row r="404" spans="9:12" s="2" customFormat="1">
      <c r="I404" s="68"/>
      <c r="J404" s="68"/>
      <c r="K404" s="68"/>
      <c r="L404" s="68"/>
    </row>
    <row r="405" spans="9:12" s="2" customFormat="1">
      <c r="I405" s="68"/>
      <c r="J405" s="68"/>
      <c r="K405" s="68"/>
      <c r="L405" s="68"/>
    </row>
    <row r="406" spans="9:12" s="2" customFormat="1">
      <c r="I406" s="68"/>
      <c r="J406" s="68"/>
      <c r="K406" s="68"/>
      <c r="L406" s="68"/>
    </row>
    <row r="407" spans="9:12" s="2" customFormat="1">
      <c r="I407" s="68"/>
      <c r="J407" s="68"/>
      <c r="K407" s="68"/>
      <c r="L407" s="68"/>
    </row>
    <row r="408" spans="9:12" s="2" customFormat="1">
      <c r="I408" s="68"/>
      <c r="J408" s="68"/>
      <c r="K408" s="68"/>
      <c r="L408" s="68"/>
    </row>
    <row r="409" spans="9:12" s="2" customFormat="1">
      <c r="I409" s="68"/>
      <c r="J409" s="68"/>
      <c r="K409" s="68"/>
      <c r="L409" s="68"/>
    </row>
    <row r="410" spans="9:12" s="2" customFormat="1">
      <c r="I410" s="68"/>
      <c r="J410" s="68"/>
      <c r="K410" s="68"/>
      <c r="L410" s="68"/>
    </row>
    <row r="411" spans="9:12" s="2" customFormat="1">
      <c r="I411" s="68"/>
      <c r="J411" s="68"/>
      <c r="K411" s="68"/>
      <c r="L411" s="68"/>
    </row>
    <row r="412" spans="9:12" s="2" customFormat="1">
      <c r="I412" s="68"/>
      <c r="J412" s="68"/>
      <c r="K412" s="68"/>
      <c r="L412" s="68"/>
    </row>
    <row r="413" spans="9:12" s="2" customFormat="1">
      <c r="I413" s="68"/>
      <c r="J413" s="68"/>
      <c r="K413" s="68"/>
      <c r="L413" s="68"/>
    </row>
    <row r="414" spans="9:12" s="2" customFormat="1">
      <c r="I414" s="68"/>
      <c r="J414" s="68"/>
      <c r="K414" s="68"/>
      <c r="L414" s="68"/>
    </row>
    <row r="415" spans="9:12" s="2" customFormat="1">
      <c r="I415" s="68"/>
      <c r="J415" s="68"/>
      <c r="K415" s="68"/>
      <c r="L415" s="68"/>
    </row>
    <row r="416" spans="9:12" s="2" customFormat="1">
      <c r="I416" s="68"/>
      <c r="J416" s="68"/>
      <c r="K416" s="68"/>
      <c r="L416" s="68"/>
    </row>
    <row r="417" spans="9:12" s="2" customFormat="1">
      <c r="I417" s="68"/>
      <c r="J417" s="68"/>
      <c r="K417" s="68"/>
      <c r="L417" s="68"/>
    </row>
    <row r="418" spans="9:12" s="2" customFormat="1">
      <c r="I418" s="68"/>
      <c r="J418" s="68"/>
      <c r="K418" s="68"/>
      <c r="L418" s="68"/>
    </row>
    <row r="419" spans="9:12" s="2" customFormat="1">
      <c r="I419" s="68"/>
      <c r="J419" s="68"/>
      <c r="K419" s="68"/>
      <c r="L419" s="68"/>
    </row>
    <row r="420" spans="9:12" s="2" customFormat="1">
      <c r="I420" s="68"/>
      <c r="J420" s="68"/>
      <c r="K420" s="68"/>
      <c r="L420" s="68"/>
    </row>
    <row r="421" spans="9:12" s="2" customFormat="1">
      <c r="I421" s="68"/>
      <c r="J421" s="68"/>
      <c r="K421" s="68"/>
      <c r="L421" s="68"/>
    </row>
    <row r="422" spans="9:12" s="2" customFormat="1">
      <c r="I422" s="68"/>
      <c r="J422" s="68"/>
      <c r="K422" s="68"/>
      <c r="L422" s="68"/>
    </row>
    <row r="423" spans="9:12" s="2" customFormat="1">
      <c r="I423" s="68"/>
      <c r="J423" s="68"/>
      <c r="K423" s="68"/>
      <c r="L423" s="68"/>
    </row>
    <row r="424" spans="9:12" s="2" customFormat="1">
      <c r="I424" s="68"/>
      <c r="J424" s="68"/>
      <c r="K424" s="68"/>
      <c r="L424" s="68"/>
    </row>
    <row r="425" spans="9:12" s="2" customFormat="1">
      <c r="I425" s="68"/>
      <c r="J425" s="68"/>
      <c r="K425" s="68"/>
      <c r="L425" s="68"/>
    </row>
    <row r="426" spans="9:12" s="2" customFormat="1">
      <c r="I426" s="68"/>
      <c r="J426" s="68"/>
      <c r="K426" s="68"/>
      <c r="L426" s="68"/>
    </row>
    <row r="427" spans="9:12" s="2" customFormat="1">
      <c r="I427" s="68"/>
      <c r="J427" s="68"/>
      <c r="K427" s="68"/>
      <c r="L427" s="68"/>
    </row>
    <row r="428" spans="9:12" s="2" customFormat="1">
      <c r="I428" s="68"/>
      <c r="J428" s="68"/>
      <c r="K428" s="68"/>
      <c r="L428" s="68"/>
    </row>
    <row r="429" spans="9:12" s="2" customFormat="1">
      <c r="I429" s="68"/>
      <c r="J429" s="68"/>
      <c r="K429" s="68"/>
      <c r="L429" s="68"/>
    </row>
    <row r="430" spans="9:12" s="2" customFormat="1">
      <c r="I430" s="68"/>
      <c r="J430" s="68"/>
      <c r="K430" s="68"/>
      <c r="L430" s="68"/>
    </row>
    <row r="431" spans="9:12" s="2" customFormat="1">
      <c r="I431" s="68"/>
      <c r="J431" s="68"/>
      <c r="K431" s="68"/>
      <c r="L431" s="68"/>
    </row>
    <row r="432" spans="9:12" s="2" customFormat="1">
      <c r="I432" s="68"/>
      <c r="J432" s="68"/>
      <c r="K432" s="68"/>
      <c r="L432" s="68"/>
    </row>
    <row r="433" spans="9:12" s="2" customFormat="1">
      <c r="I433" s="68"/>
      <c r="J433" s="68"/>
      <c r="K433" s="68"/>
      <c r="L433" s="68"/>
    </row>
    <row r="434" spans="9:12" s="2" customFormat="1">
      <c r="I434" s="68"/>
      <c r="J434" s="68"/>
      <c r="K434" s="68"/>
      <c r="L434" s="68"/>
    </row>
    <row r="435" spans="9:12" s="2" customFormat="1">
      <c r="I435" s="68"/>
      <c r="J435" s="68"/>
      <c r="K435" s="68"/>
      <c r="L435" s="68"/>
    </row>
    <row r="436" spans="9:12" s="2" customFormat="1">
      <c r="I436" s="68"/>
      <c r="J436" s="68"/>
      <c r="K436" s="68"/>
      <c r="L436" s="68"/>
    </row>
    <row r="437" spans="9:12" s="2" customFormat="1">
      <c r="I437" s="68"/>
      <c r="J437" s="68"/>
      <c r="K437" s="68"/>
      <c r="L437" s="68"/>
    </row>
    <row r="438" spans="9:12" s="2" customFormat="1">
      <c r="I438" s="68"/>
      <c r="J438" s="68"/>
      <c r="K438" s="68"/>
      <c r="L438" s="68"/>
    </row>
    <row r="439" spans="9:12" s="2" customFormat="1">
      <c r="I439" s="68"/>
      <c r="J439" s="68"/>
      <c r="K439" s="68"/>
      <c r="L439" s="68"/>
    </row>
    <row r="440" spans="9:12" s="2" customFormat="1">
      <c r="I440" s="68"/>
      <c r="J440" s="68"/>
      <c r="K440" s="68"/>
      <c r="L440" s="68"/>
    </row>
    <row r="441" spans="9:12" s="2" customFormat="1">
      <c r="I441" s="68"/>
      <c r="J441" s="68"/>
      <c r="K441" s="68"/>
      <c r="L441" s="68"/>
    </row>
    <row r="442" spans="9:12" s="2" customFormat="1">
      <c r="I442" s="68"/>
      <c r="J442" s="68"/>
      <c r="K442" s="68"/>
      <c r="L442" s="68"/>
    </row>
    <row r="443" spans="9:12" s="2" customFormat="1">
      <c r="I443" s="68"/>
      <c r="J443" s="68"/>
      <c r="K443" s="68"/>
      <c r="L443" s="68"/>
    </row>
    <row r="444" spans="9:12" s="2" customFormat="1">
      <c r="I444" s="68"/>
      <c r="J444" s="68"/>
      <c r="K444" s="68"/>
      <c r="L444" s="68"/>
    </row>
    <row r="445" spans="9:12" s="2" customFormat="1">
      <c r="I445" s="68"/>
      <c r="J445" s="68"/>
      <c r="K445" s="68"/>
      <c r="L445" s="68"/>
    </row>
    <row r="446" spans="9:12" s="2" customFormat="1">
      <c r="I446" s="68"/>
      <c r="J446" s="68"/>
      <c r="K446" s="68"/>
      <c r="L446" s="68"/>
    </row>
    <row r="447" spans="9:12" s="2" customFormat="1">
      <c r="I447" s="68"/>
      <c r="J447" s="68"/>
      <c r="K447" s="68"/>
      <c r="L447" s="68"/>
    </row>
    <row r="448" spans="9:12" s="2" customFormat="1">
      <c r="I448" s="68"/>
      <c r="J448" s="68"/>
      <c r="K448" s="68"/>
      <c r="L448" s="68"/>
    </row>
    <row r="449" spans="9:12" s="2" customFormat="1">
      <c r="I449" s="68"/>
      <c r="J449" s="68"/>
      <c r="K449" s="68"/>
      <c r="L449" s="68"/>
    </row>
    <row r="450" spans="9:12" s="2" customFormat="1">
      <c r="I450" s="68"/>
      <c r="J450" s="68"/>
      <c r="K450" s="68"/>
      <c r="L450" s="68"/>
    </row>
    <row r="451" spans="9:12" s="2" customFormat="1">
      <c r="I451" s="68"/>
      <c r="J451" s="68"/>
      <c r="K451" s="68"/>
      <c r="L451" s="68"/>
    </row>
    <row r="452" spans="9:12" s="2" customFormat="1">
      <c r="I452" s="68"/>
      <c r="J452" s="68"/>
      <c r="K452" s="68"/>
      <c r="L452" s="68"/>
    </row>
    <row r="453" spans="9:12" s="2" customFormat="1">
      <c r="I453" s="68"/>
      <c r="J453" s="68"/>
      <c r="K453" s="68"/>
      <c r="L453" s="68"/>
    </row>
    <row r="454" spans="9:12" s="2" customFormat="1">
      <c r="I454" s="68"/>
      <c r="J454" s="68"/>
      <c r="K454" s="68"/>
      <c r="L454" s="68"/>
    </row>
    <row r="455" spans="9:12" s="2" customFormat="1">
      <c r="I455" s="68"/>
      <c r="J455" s="68"/>
      <c r="K455" s="68"/>
      <c r="L455" s="68"/>
    </row>
    <row r="456" spans="9:12" s="2" customFormat="1">
      <c r="I456" s="68"/>
      <c r="J456" s="68"/>
      <c r="K456" s="68"/>
      <c r="L456" s="68"/>
    </row>
    <row r="457" spans="9:12" s="2" customFormat="1">
      <c r="I457" s="68"/>
      <c r="J457" s="68"/>
      <c r="K457" s="68"/>
      <c r="L457" s="68"/>
    </row>
    <row r="458" spans="9:12" s="2" customFormat="1">
      <c r="I458" s="68"/>
      <c r="J458" s="68"/>
      <c r="K458" s="68"/>
      <c r="L458" s="68"/>
    </row>
    <row r="459" spans="9:12" s="2" customFormat="1">
      <c r="I459" s="68"/>
      <c r="J459" s="68"/>
      <c r="K459" s="68"/>
      <c r="L459" s="68"/>
    </row>
    <row r="460" spans="9:12" s="2" customFormat="1">
      <c r="I460" s="68"/>
      <c r="J460" s="68"/>
      <c r="K460" s="68"/>
      <c r="L460" s="68"/>
    </row>
    <row r="461" spans="9:12" s="2" customFormat="1">
      <c r="I461" s="68"/>
      <c r="J461" s="68"/>
      <c r="K461" s="68"/>
      <c r="L461" s="68"/>
    </row>
    <row r="462" spans="9:12" s="2" customFormat="1">
      <c r="I462" s="68"/>
      <c r="J462" s="68"/>
      <c r="K462" s="68"/>
      <c r="L462" s="68"/>
    </row>
    <row r="463" spans="9:12" s="2" customFormat="1">
      <c r="I463" s="68"/>
      <c r="J463" s="68"/>
      <c r="K463" s="68"/>
      <c r="L463" s="68"/>
    </row>
    <row r="464" spans="9:12" s="2" customFormat="1">
      <c r="I464" s="68"/>
      <c r="J464" s="68"/>
      <c r="K464" s="68"/>
      <c r="L464" s="68"/>
    </row>
    <row r="465" spans="9:12" s="2" customFormat="1">
      <c r="I465" s="68"/>
      <c r="J465" s="68"/>
      <c r="K465" s="68"/>
      <c r="L465" s="68"/>
    </row>
    <row r="466" spans="9:12" s="2" customFormat="1">
      <c r="I466" s="68"/>
      <c r="J466" s="68"/>
      <c r="K466" s="68"/>
      <c r="L466" s="68"/>
    </row>
    <row r="467" spans="9:12" s="2" customFormat="1">
      <c r="I467" s="68"/>
      <c r="J467" s="68"/>
      <c r="K467" s="68"/>
      <c r="L467" s="68"/>
    </row>
    <row r="468" spans="9:12" s="2" customFormat="1">
      <c r="I468" s="68"/>
      <c r="J468" s="68"/>
      <c r="K468" s="68"/>
      <c r="L468" s="68"/>
    </row>
    <row r="469" spans="9:12" s="2" customFormat="1">
      <c r="I469" s="68"/>
      <c r="J469" s="68"/>
      <c r="K469" s="68"/>
      <c r="L469" s="68"/>
    </row>
    <row r="470" spans="9:12" s="2" customFormat="1">
      <c r="I470" s="68"/>
      <c r="J470" s="68"/>
      <c r="K470" s="68"/>
      <c r="L470" s="68"/>
    </row>
    <row r="471" spans="9:12" s="2" customFormat="1">
      <c r="I471" s="68"/>
      <c r="J471" s="68"/>
      <c r="K471" s="68"/>
      <c r="L471" s="68"/>
    </row>
    <row r="472" spans="9:12" s="2" customFormat="1">
      <c r="I472" s="68"/>
      <c r="J472" s="68"/>
      <c r="K472" s="68"/>
      <c r="L472" s="68"/>
    </row>
    <row r="473" spans="9:12" s="2" customFormat="1">
      <c r="I473" s="68"/>
      <c r="J473" s="68"/>
      <c r="K473" s="68"/>
      <c r="L473" s="68"/>
    </row>
    <row r="474" spans="9:12" s="2" customFormat="1">
      <c r="I474" s="68"/>
      <c r="J474" s="68"/>
      <c r="K474" s="68"/>
      <c r="L474" s="68"/>
    </row>
    <row r="475" spans="9:12" s="2" customFormat="1">
      <c r="I475" s="68"/>
      <c r="J475" s="68"/>
      <c r="K475" s="68"/>
      <c r="L475" s="68"/>
    </row>
    <row r="476" spans="9:12" s="2" customFormat="1">
      <c r="I476" s="68"/>
      <c r="J476" s="68"/>
      <c r="K476" s="68"/>
      <c r="L476" s="68"/>
    </row>
    <row r="477" spans="9:12" s="2" customFormat="1">
      <c r="I477" s="68"/>
      <c r="J477" s="68"/>
      <c r="K477" s="68"/>
      <c r="L477" s="68"/>
    </row>
    <row r="478" spans="9:12" s="2" customFormat="1">
      <c r="I478" s="68"/>
      <c r="J478" s="68"/>
      <c r="K478" s="68"/>
      <c r="L478" s="68"/>
    </row>
    <row r="479" spans="9:12" s="2" customFormat="1">
      <c r="I479" s="68"/>
      <c r="J479" s="68"/>
      <c r="K479" s="68"/>
      <c r="L479" s="68"/>
    </row>
    <row r="480" spans="9:12" s="2" customFormat="1">
      <c r="I480" s="68"/>
      <c r="J480" s="68"/>
      <c r="K480" s="68"/>
      <c r="L480" s="68"/>
    </row>
    <row r="481" spans="9:12" s="2" customFormat="1">
      <c r="I481" s="68"/>
      <c r="J481" s="68"/>
      <c r="K481" s="68"/>
      <c r="L481" s="68"/>
    </row>
    <row r="482" spans="9:12" s="2" customFormat="1">
      <c r="I482" s="68"/>
      <c r="J482" s="68"/>
      <c r="K482" s="68"/>
      <c r="L482" s="68"/>
    </row>
    <row r="483" spans="9:12" s="2" customFormat="1">
      <c r="I483" s="68"/>
      <c r="J483" s="68"/>
      <c r="K483" s="68"/>
      <c r="L483" s="68"/>
    </row>
    <row r="484" spans="9:12" s="2" customFormat="1">
      <c r="I484" s="68"/>
      <c r="J484" s="68"/>
      <c r="K484" s="68"/>
      <c r="L484" s="68"/>
    </row>
    <row r="485" spans="9:12" s="2" customFormat="1">
      <c r="I485" s="68"/>
      <c r="J485" s="68"/>
      <c r="K485" s="68"/>
      <c r="L485" s="68"/>
    </row>
    <row r="486" spans="9:12" s="2" customFormat="1">
      <c r="I486" s="68"/>
      <c r="J486" s="68"/>
      <c r="K486" s="68"/>
      <c r="L486" s="68"/>
    </row>
    <row r="487" spans="9:12" s="2" customFormat="1">
      <c r="I487" s="68"/>
      <c r="J487" s="68"/>
      <c r="K487" s="68"/>
      <c r="L487" s="68"/>
    </row>
    <row r="488" spans="9:12" s="2" customFormat="1">
      <c r="I488" s="68"/>
      <c r="J488" s="68"/>
      <c r="K488" s="68"/>
      <c r="L488" s="68"/>
    </row>
    <row r="489" spans="9:12" s="2" customFormat="1">
      <c r="I489" s="68"/>
      <c r="J489" s="68"/>
      <c r="K489" s="68"/>
      <c r="L489" s="68"/>
    </row>
    <row r="490" spans="9:12" s="2" customFormat="1">
      <c r="I490" s="68"/>
      <c r="J490" s="68"/>
      <c r="K490" s="68"/>
      <c r="L490" s="68"/>
    </row>
    <row r="491" spans="9:12" s="2" customFormat="1">
      <c r="I491" s="68"/>
      <c r="J491" s="68"/>
      <c r="K491" s="68"/>
      <c r="L491" s="68"/>
    </row>
    <row r="492" spans="9:12" s="2" customFormat="1">
      <c r="I492" s="68"/>
      <c r="J492" s="68"/>
      <c r="K492" s="68"/>
      <c r="L492" s="68"/>
    </row>
    <row r="493" spans="9:12" s="2" customFormat="1">
      <c r="I493" s="68"/>
      <c r="J493" s="68"/>
      <c r="K493" s="68"/>
      <c r="L493" s="68"/>
    </row>
    <row r="494" spans="9:12" s="2" customFormat="1">
      <c r="I494" s="68"/>
      <c r="J494" s="68"/>
      <c r="K494" s="68"/>
      <c r="L494" s="68"/>
    </row>
    <row r="495" spans="9:12" s="2" customFormat="1">
      <c r="I495" s="68"/>
      <c r="J495" s="68"/>
      <c r="K495" s="68"/>
      <c r="L495" s="68"/>
    </row>
    <row r="496" spans="9:12" s="2" customFormat="1">
      <c r="I496" s="68"/>
      <c r="J496" s="68"/>
      <c r="K496" s="68"/>
      <c r="L496" s="68"/>
    </row>
    <row r="497" spans="9:12" s="2" customFormat="1">
      <c r="I497" s="68"/>
      <c r="J497" s="68"/>
      <c r="K497" s="68"/>
      <c r="L497" s="68"/>
    </row>
    <row r="498" spans="9:12" s="2" customFormat="1">
      <c r="I498" s="68"/>
      <c r="J498" s="68"/>
      <c r="K498" s="68"/>
      <c r="L498" s="68"/>
    </row>
    <row r="499" spans="9:12" s="2" customFormat="1">
      <c r="I499" s="68"/>
      <c r="J499" s="68"/>
      <c r="K499" s="68"/>
      <c r="L499" s="68"/>
    </row>
    <row r="500" spans="9:12" s="2" customFormat="1">
      <c r="I500" s="68"/>
      <c r="J500" s="68"/>
      <c r="K500" s="68"/>
      <c r="L500" s="68"/>
    </row>
    <row r="501" spans="9:12" s="2" customFormat="1">
      <c r="I501" s="68"/>
      <c r="J501" s="68"/>
      <c r="K501" s="68"/>
      <c r="L501" s="68"/>
    </row>
    <row r="502" spans="9:12" s="2" customFormat="1">
      <c r="I502" s="68"/>
      <c r="J502" s="68"/>
      <c r="K502" s="68"/>
      <c r="L502" s="68"/>
    </row>
    <row r="503" spans="9:12" s="2" customFormat="1">
      <c r="I503" s="68"/>
      <c r="J503" s="68"/>
      <c r="K503" s="68"/>
      <c r="L503" s="68"/>
    </row>
    <row r="504" spans="9:12" s="2" customFormat="1">
      <c r="I504" s="68"/>
      <c r="J504" s="68"/>
      <c r="K504" s="68"/>
      <c r="L504" s="68"/>
    </row>
    <row r="505" spans="9:12" s="2" customFormat="1">
      <c r="I505" s="68"/>
      <c r="J505" s="68"/>
      <c r="K505" s="68"/>
      <c r="L505" s="68"/>
    </row>
    <row r="506" spans="9:12" s="2" customFormat="1">
      <c r="I506" s="68"/>
      <c r="J506" s="68"/>
      <c r="K506" s="68"/>
      <c r="L506" s="68"/>
    </row>
    <row r="507" spans="9:12" s="2" customFormat="1">
      <c r="I507" s="68"/>
      <c r="J507" s="68"/>
      <c r="K507" s="68"/>
      <c r="L507" s="68"/>
    </row>
    <row r="508" spans="9:12" s="2" customFormat="1">
      <c r="I508" s="68"/>
      <c r="J508" s="68"/>
      <c r="K508" s="68"/>
      <c r="L508" s="68"/>
    </row>
    <row r="509" spans="9:12" s="2" customFormat="1">
      <c r="I509" s="68"/>
      <c r="J509" s="68"/>
      <c r="K509" s="68"/>
      <c r="L509" s="68"/>
    </row>
    <row r="510" spans="9:12" s="2" customFormat="1">
      <c r="I510" s="68"/>
      <c r="J510" s="68"/>
      <c r="K510" s="68"/>
      <c r="L510" s="68"/>
    </row>
    <row r="511" spans="9:12" s="2" customFormat="1">
      <c r="I511" s="68"/>
      <c r="J511" s="68"/>
      <c r="K511" s="68"/>
      <c r="L511" s="68"/>
    </row>
    <row r="512" spans="9:12" s="2" customFormat="1">
      <c r="I512" s="68"/>
      <c r="J512" s="68"/>
      <c r="K512" s="68"/>
      <c r="L512" s="68"/>
    </row>
    <row r="513" spans="9:12" s="2" customFormat="1">
      <c r="I513" s="68"/>
      <c r="J513" s="68"/>
      <c r="K513" s="68"/>
      <c r="L513" s="68"/>
    </row>
    <row r="514" spans="9:12" s="2" customFormat="1">
      <c r="I514" s="68"/>
      <c r="J514" s="68"/>
      <c r="K514" s="68"/>
      <c r="L514" s="68"/>
    </row>
    <row r="515" spans="9:12" s="2" customFormat="1">
      <c r="I515" s="68"/>
      <c r="J515" s="68"/>
      <c r="K515" s="68"/>
      <c r="L515" s="68"/>
    </row>
    <row r="516" spans="9:12" s="2" customFormat="1">
      <c r="I516" s="68"/>
      <c r="J516" s="68"/>
      <c r="K516" s="68"/>
      <c r="L516" s="68"/>
    </row>
    <row r="517" spans="9:12" s="2" customFormat="1">
      <c r="I517" s="68"/>
      <c r="J517" s="68"/>
      <c r="K517" s="68"/>
      <c r="L517" s="68"/>
    </row>
    <row r="518" spans="9:12" s="2" customFormat="1">
      <c r="I518" s="68"/>
      <c r="J518" s="68"/>
      <c r="K518" s="68"/>
      <c r="L518" s="68"/>
    </row>
    <row r="519" spans="9:12" s="2" customFormat="1">
      <c r="I519" s="68"/>
      <c r="J519" s="68"/>
      <c r="K519" s="68"/>
      <c r="L519" s="68"/>
    </row>
    <row r="520" spans="9:12" s="2" customFormat="1">
      <c r="I520" s="68"/>
      <c r="J520" s="68"/>
      <c r="K520" s="68"/>
      <c r="L520" s="68"/>
    </row>
    <row r="521" spans="9:12" s="2" customFormat="1">
      <c r="I521" s="68"/>
      <c r="J521" s="68"/>
      <c r="K521" s="68"/>
      <c r="L521" s="68"/>
    </row>
    <row r="522" spans="9:12" s="2" customFormat="1">
      <c r="I522" s="68"/>
      <c r="J522" s="68"/>
      <c r="K522" s="68"/>
      <c r="L522" s="68"/>
    </row>
    <row r="523" spans="9:12" s="2" customFormat="1">
      <c r="I523" s="68"/>
      <c r="J523" s="68"/>
      <c r="K523" s="68"/>
      <c r="L523" s="68"/>
    </row>
    <row r="524" spans="9:12" s="2" customFormat="1">
      <c r="I524" s="68"/>
      <c r="J524" s="68"/>
      <c r="K524" s="68"/>
      <c r="L524" s="68"/>
    </row>
    <row r="525" spans="9:12" s="2" customFormat="1">
      <c r="I525" s="68"/>
      <c r="J525" s="68"/>
      <c r="K525" s="68"/>
      <c r="L525" s="68"/>
    </row>
    <row r="526" spans="9:12" s="2" customFormat="1">
      <c r="I526" s="68"/>
      <c r="J526" s="68"/>
      <c r="K526" s="68"/>
      <c r="L526" s="68"/>
    </row>
    <row r="527" spans="9:12" s="2" customFormat="1">
      <c r="I527" s="68"/>
      <c r="J527" s="68"/>
      <c r="K527" s="68"/>
      <c r="L527" s="68"/>
    </row>
    <row r="528" spans="9:12" s="2" customFormat="1">
      <c r="I528" s="68"/>
      <c r="J528" s="68"/>
      <c r="K528" s="68"/>
      <c r="L528" s="68"/>
    </row>
    <row r="529" spans="9:12" s="2" customFormat="1">
      <c r="I529" s="68"/>
      <c r="J529" s="68"/>
      <c r="K529" s="68"/>
      <c r="L529" s="68"/>
    </row>
    <row r="530" spans="9:12" s="2" customFormat="1">
      <c r="I530" s="68"/>
      <c r="J530" s="68"/>
      <c r="K530" s="68"/>
      <c r="L530" s="68"/>
    </row>
    <row r="531" spans="9:12" s="2" customFormat="1">
      <c r="I531" s="68"/>
      <c r="J531" s="68"/>
      <c r="K531" s="68"/>
      <c r="L531" s="68"/>
    </row>
    <row r="532" spans="9:12" s="2" customFormat="1">
      <c r="I532" s="68"/>
      <c r="J532" s="68"/>
      <c r="K532" s="68"/>
      <c r="L532" s="68"/>
    </row>
    <row r="533" spans="9:12" s="2" customFormat="1">
      <c r="I533" s="68"/>
      <c r="J533" s="68"/>
      <c r="K533" s="68"/>
      <c r="L533" s="68"/>
    </row>
    <row r="534" spans="9:12" s="2" customFormat="1">
      <c r="I534" s="68"/>
      <c r="J534" s="68"/>
      <c r="K534" s="68"/>
      <c r="L534" s="68"/>
    </row>
    <row r="535" spans="9:12" s="2" customFormat="1">
      <c r="I535" s="68"/>
      <c r="J535" s="68"/>
      <c r="K535" s="68"/>
      <c r="L535" s="68"/>
    </row>
    <row r="536" spans="9:12" s="2" customFormat="1">
      <c r="I536" s="68"/>
      <c r="J536" s="68"/>
      <c r="K536" s="68"/>
      <c r="L536" s="68"/>
    </row>
    <row r="537" spans="9:12" s="2" customFormat="1">
      <c r="I537" s="68"/>
      <c r="J537" s="68"/>
      <c r="K537" s="68"/>
      <c r="L537" s="68"/>
    </row>
    <row r="538" spans="9:12" s="2" customFormat="1">
      <c r="I538" s="68"/>
      <c r="J538" s="68"/>
      <c r="K538" s="68"/>
      <c r="L538" s="68"/>
    </row>
    <row r="539" spans="9:12" s="2" customFormat="1">
      <c r="I539" s="68"/>
      <c r="J539" s="68"/>
      <c r="K539" s="68"/>
      <c r="L539" s="68"/>
    </row>
    <row r="540" spans="9:12" s="2" customFormat="1">
      <c r="I540" s="68"/>
      <c r="J540" s="68"/>
      <c r="K540" s="68"/>
      <c r="L540" s="68"/>
    </row>
    <row r="541" spans="9:12" s="2" customFormat="1">
      <c r="I541" s="68"/>
      <c r="J541" s="68"/>
      <c r="K541" s="68"/>
      <c r="L541" s="68"/>
    </row>
  </sheetData>
  <sheetProtection algorithmName="SHA-512" hashValue="IyOpZG5Hv0eBvDpH4KWsjgowR/78LA8ujf4sqQIu/gH20QZzUif/V8bBDkD85Lsg9/a5wX7ma99AYobtUnY4QA==" saltValue="cc2p2XxRrrJ5az/1au4Y9Q==" spinCount="100000" sheet="1" objects="1" scenarios="1"/>
  <mergeCells count="4">
    <mergeCell ref="B164:B165"/>
    <mergeCell ref="C164:C165"/>
    <mergeCell ref="D164:E164"/>
    <mergeCell ref="F164:G164"/>
  </mergeCells>
  <conditionalFormatting sqref="B44:C45 E44:G45">
    <cfRule type="expression" dxfId="4" priority="9">
      <formula>$B$33="Enkel"</formula>
    </cfRule>
  </conditionalFormatting>
  <conditionalFormatting sqref="B48:C52 E48:F52">
    <cfRule type="expression" dxfId="3" priority="1">
      <formula>$B$33="Enkel"</formula>
    </cfRule>
  </conditionalFormatting>
  <conditionalFormatting sqref="C36:C37">
    <cfRule type="expression" dxfId="2" priority="6">
      <formula>AND($J$39:$J$52)</formula>
    </cfRule>
  </conditionalFormatting>
  <conditionalFormatting sqref="C39:C52">
    <cfRule type="expression" dxfId="1" priority="7">
      <formula>NOT($J39)</formula>
    </cfRule>
  </conditionalFormatting>
  <conditionalFormatting sqref="C46:C47 E46:G47 G48">
    <cfRule type="expression" dxfId="0" priority="11">
      <formula>$G$10="Enkel"</formula>
    </cfRule>
  </conditionalFormatting>
  <dataValidations count="4">
    <dataValidation type="list" allowBlank="1" showInputMessage="1" showErrorMessage="1" sqref="B126" xr:uid="{00000000-0002-0000-0300-000000000000}">
      <formula1>$M$38:$P$38</formula1>
    </dataValidation>
    <dataValidation type="list" allowBlank="1" showInputMessage="1" showErrorMessage="1" sqref="B39:B52" xr:uid="{00000000-0002-0000-0300-000001000000}">
      <formula1>Hovedkategorier</formula1>
    </dataValidation>
    <dataValidation type="decimal" allowBlank="1" showInputMessage="1" showErrorMessage="1" sqref="G39:G52" xr:uid="{00000000-0002-0000-0300-000002000000}">
      <formula1>0</formula1>
      <formula2>100000</formula2>
    </dataValidation>
    <dataValidation type="list" allowBlank="1" showInputMessage="1" showErrorMessage="1" sqref="C39:C52" xr:uid="{00000000-0002-0000-0300-000003000000}">
      <formula1>INDIRECT(B39)</formula1>
    </dataValidation>
  </dataValidations>
  <hyperlinks>
    <hyperlink ref="A1" location="Introduktion!A1" display="'Introduktion!A1" xr:uid="{00000000-0004-0000-0300-000000000000}"/>
  </hyperlink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5000000}">
          <x14:formula1>
            <xm:f>IF(COUNTIF('Dataunderlag (dolt vid användni'!$C$39:$C$42,B39)&gt;0,TiltakAlle,TiltakUtenReparasjon)</xm:f>
          </x14:formula1>
          <xm:sqref>F39:F52</xm:sqref>
        </x14:dataValidation>
        <x14:dataValidation type="list" allowBlank="1" showInputMessage="1" showErrorMessage="1" xr:uid="{0E0C0845-95A4-441E-ABA3-27B3D2C9E1B7}">
          <x14:formula1>
            <xm:f>IF(B39="Kontorsstol ",Tillägg,'Dataunderlag (dolt vid användni'!$G$43)</xm:f>
          </x14:formula1>
          <xm:sqref>D39:D52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67BF7-31B9-C04E-BCC4-4B173D5960EC}">
  <sheetPr>
    <tabColor rgb="FF09A981"/>
  </sheetPr>
  <dimension ref="A1:P168"/>
  <sheetViews>
    <sheetView zoomScale="60" zoomScaleNormal="60" workbookViewId="0">
      <pane ySplit="1" topLeftCell="A2" activePane="bottomLeft" state="frozen"/>
      <selection pane="bottomLeft"/>
    </sheetView>
  </sheetViews>
  <sheetFormatPr defaultColWidth="11" defaultRowHeight="14.45"/>
  <cols>
    <col min="1" max="1" width="15.140625" customWidth="1"/>
    <col min="2" max="2" width="34.5703125" customWidth="1"/>
    <col min="3" max="3" width="46.140625" customWidth="1"/>
    <col min="4" max="4" width="26.7109375" customWidth="1"/>
    <col min="5" max="5" width="42.28515625" bestFit="1" customWidth="1"/>
    <col min="6" max="6" width="66.5703125" bestFit="1" customWidth="1"/>
    <col min="7" max="7" width="11" customWidth="1"/>
  </cols>
  <sheetData>
    <row r="1" spans="1:9" s="6" customFormat="1" ht="66" customHeight="1">
      <c r="A1" s="14" t="s">
        <v>1</v>
      </c>
    </row>
    <row r="2" spans="1:9" s="7" customFormat="1" ht="53.25" customHeight="1">
      <c r="B2" s="8"/>
    </row>
    <row r="3" spans="1:9" s="7" customFormat="1"/>
    <row r="4" spans="1:9" s="7" customFormat="1"/>
    <row r="5" spans="1:9" s="7" customFormat="1"/>
    <row r="6" spans="1:9" s="7" customFormat="1"/>
    <row r="7" spans="1:9" s="7" customFormat="1"/>
    <row r="8" spans="1:9" s="7" customFormat="1"/>
    <row r="9" spans="1:9" s="7" customFormat="1"/>
    <row r="10" spans="1:9" s="7" customFormat="1"/>
    <row r="11" spans="1:9" s="7" customFormat="1"/>
    <row r="12" spans="1:9" s="7" customFormat="1"/>
    <row r="13" spans="1:9" s="7" customFormat="1"/>
    <row r="14" spans="1:9" s="2" customFormat="1" ht="28.15" customHeight="1">
      <c r="I14" s="18"/>
    </row>
    <row r="15" spans="1:9" s="2" customFormat="1" ht="48.75" customHeight="1"/>
    <row r="16" spans="1:9" s="2" customFormat="1" ht="57" customHeight="1"/>
    <row r="17" spans="2:16" s="2" customFormat="1" ht="231.75" customHeight="1"/>
    <row r="18" spans="2:16" s="2" customFormat="1" ht="30" customHeight="1">
      <c r="M18" s="178"/>
      <c r="N18" s="178"/>
      <c r="O18" s="178"/>
      <c r="P18" s="178"/>
    </row>
    <row r="19" spans="2:16" s="2" customFormat="1" ht="52.5" customHeight="1"/>
    <row r="20" spans="2:16" s="2" customFormat="1" ht="25.9">
      <c r="B20" s="19" t="s">
        <v>42</v>
      </c>
      <c r="C20" s="19" t="s">
        <v>35</v>
      </c>
      <c r="D20" s="19" t="s">
        <v>94</v>
      </c>
      <c r="E20" s="19" t="s">
        <v>95</v>
      </c>
      <c r="F20" s="19" t="s">
        <v>96</v>
      </c>
    </row>
    <row r="21" spans="2:16" s="2" customFormat="1" ht="30" customHeight="1">
      <c r="B21" s="174" t="s">
        <v>97</v>
      </c>
      <c r="C21" s="1" t="s">
        <v>98</v>
      </c>
      <c r="D21" s="20">
        <v>8</v>
      </c>
      <c r="E21" s="21" t="s">
        <v>99</v>
      </c>
      <c r="F21" s="22" t="s">
        <v>100</v>
      </c>
    </row>
    <row r="22" spans="2:16" s="2" customFormat="1" ht="30" customHeight="1">
      <c r="B22" s="174"/>
      <c r="C22" s="1" t="s">
        <v>101</v>
      </c>
      <c r="D22" s="20">
        <v>8</v>
      </c>
      <c r="E22" s="21" t="s">
        <v>102</v>
      </c>
      <c r="F22" s="22" t="s">
        <v>100</v>
      </c>
    </row>
    <row r="23" spans="2:16" s="2" customFormat="1" ht="30" customHeight="1">
      <c r="B23" s="174"/>
      <c r="C23" s="1" t="s">
        <v>103</v>
      </c>
      <c r="D23" s="20">
        <v>8</v>
      </c>
      <c r="E23" s="21" t="s">
        <v>104</v>
      </c>
      <c r="F23" s="22" t="s">
        <v>100</v>
      </c>
    </row>
    <row r="24" spans="2:16" s="2" customFormat="1" ht="30" customHeight="1">
      <c r="B24" s="174"/>
      <c r="C24" s="1" t="s">
        <v>105</v>
      </c>
      <c r="D24" s="20">
        <v>12</v>
      </c>
      <c r="E24" s="21" t="s">
        <v>106</v>
      </c>
      <c r="F24" s="22" t="s">
        <v>107</v>
      </c>
    </row>
    <row r="25" spans="2:16" s="2" customFormat="1" ht="30" customHeight="1">
      <c r="B25" s="174"/>
      <c r="C25" s="1" t="s">
        <v>108</v>
      </c>
      <c r="D25" s="20">
        <v>12</v>
      </c>
      <c r="E25" s="21" t="s">
        <v>109</v>
      </c>
      <c r="F25" s="22" t="s">
        <v>100</v>
      </c>
    </row>
    <row r="26" spans="2:16" s="2" customFormat="1" ht="30" customHeight="1">
      <c r="B26" s="174" t="s">
        <v>110</v>
      </c>
      <c r="C26" s="1" t="s">
        <v>98</v>
      </c>
      <c r="D26" s="20">
        <v>8</v>
      </c>
      <c r="E26" s="21" t="s">
        <v>111</v>
      </c>
      <c r="F26" s="22" t="s">
        <v>112</v>
      </c>
    </row>
    <row r="27" spans="2:16" s="2" customFormat="1" ht="30" customHeight="1">
      <c r="B27" s="174"/>
      <c r="C27" s="1" t="s">
        <v>113</v>
      </c>
      <c r="D27" s="20">
        <v>8</v>
      </c>
      <c r="E27" s="21" t="s">
        <v>114</v>
      </c>
      <c r="F27" s="22" t="s">
        <v>115</v>
      </c>
    </row>
    <row r="28" spans="2:16" s="2" customFormat="1" ht="30" customHeight="1">
      <c r="B28" s="174"/>
      <c r="C28" s="1" t="s">
        <v>116</v>
      </c>
      <c r="D28" s="20">
        <v>8</v>
      </c>
      <c r="E28" s="21" t="s">
        <v>117</v>
      </c>
      <c r="F28" s="22" t="s">
        <v>118</v>
      </c>
    </row>
    <row r="29" spans="2:16" s="2" customFormat="1" ht="30" customHeight="1">
      <c r="B29" s="174"/>
      <c r="C29" s="1" t="s">
        <v>119</v>
      </c>
      <c r="D29" s="20">
        <v>8</v>
      </c>
      <c r="E29" s="21" t="s">
        <v>120</v>
      </c>
      <c r="F29" s="22" t="s">
        <v>121</v>
      </c>
    </row>
    <row r="30" spans="2:16" s="2" customFormat="1" ht="30" customHeight="1">
      <c r="B30" s="174"/>
      <c r="C30" s="1" t="s">
        <v>122</v>
      </c>
      <c r="D30" s="20">
        <v>8</v>
      </c>
      <c r="E30" s="21" t="s">
        <v>123</v>
      </c>
      <c r="F30" s="22" t="s">
        <v>124</v>
      </c>
    </row>
    <row r="31" spans="2:16" s="2" customFormat="1" ht="30" customHeight="1">
      <c r="B31" s="174"/>
      <c r="C31" s="1" t="s">
        <v>125</v>
      </c>
      <c r="D31" s="20">
        <v>8</v>
      </c>
      <c r="E31" s="21" t="s">
        <v>126</v>
      </c>
      <c r="F31" s="22" t="s">
        <v>127</v>
      </c>
    </row>
    <row r="32" spans="2:16" s="2" customFormat="1" ht="30" customHeight="1">
      <c r="B32" s="175" t="s">
        <v>128</v>
      </c>
      <c r="C32" s="1" t="s">
        <v>98</v>
      </c>
      <c r="D32" s="20">
        <v>8</v>
      </c>
      <c r="E32" s="21">
        <v>116</v>
      </c>
      <c r="F32" s="22" t="s">
        <v>129</v>
      </c>
    </row>
    <row r="33" spans="2:6" s="2" customFormat="1" ht="30" customHeight="1">
      <c r="B33" s="176"/>
      <c r="C33" s="1" t="s">
        <v>130</v>
      </c>
      <c r="D33" s="20">
        <v>8</v>
      </c>
      <c r="E33" s="21" t="s">
        <v>131</v>
      </c>
      <c r="F33" s="22" t="s">
        <v>132</v>
      </c>
    </row>
    <row r="34" spans="2:6" s="2" customFormat="1" ht="30" customHeight="1">
      <c r="B34" s="176"/>
      <c r="C34" s="1" t="s">
        <v>133</v>
      </c>
      <c r="D34" s="20">
        <v>12</v>
      </c>
      <c r="E34" s="21" t="s">
        <v>134</v>
      </c>
      <c r="F34" s="22" t="s">
        <v>135</v>
      </c>
    </row>
    <row r="35" spans="2:6" s="2" customFormat="1" ht="30" customHeight="1">
      <c r="B35" s="176"/>
      <c r="C35" s="1" t="s">
        <v>136</v>
      </c>
      <c r="D35" s="20">
        <v>8</v>
      </c>
      <c r="E35" s="21" t="s">
        <v>137</v>
      </c>
      <c r="F35" s="22" t="s">
        <v>138</v>
      </c>
    </row>
    <row r="36" spans="2:6" s="2" customFormat="1" ht="30" customHeight="1">
      <c r="B36" s="176"/>
      <c r="C36" s="1" t="s">
        <v>139</v>
      </c>
      <c r="D36" s="20">
        <v>8</v>
      </c>
      <c r="E36" s="21" t="s">
        <v>140</v>
      </c>
      <c r="F36" s="22" t="s">
        <v>129</v>
      </c>
    </row>
    <row r="37" spans="2:6" s="2" customFormat="1" ht="30" customHeight="1">
      <c r="B37" s="176"/>
      <c r="C37" s="1" t="s">
        <v>141</v>
      </c>
      <c r="D37" s="20">
        <v>12</v>
      </c>
      <c r="E37" s="21" t="s">
        <v>142</v>
      </c>
      <c r="F37" s="22" t="s">
        <v>143</v>
      </c>
    </row>
    <row r="38" spans="2:6" s="2" customFormat="1" ht="30" customHeight="1">
      <c r="B38" s="176"/>
      <c r="C38" s="1" t="s">
        <v>144</v>
      </c>
      <c r="D38" s="20">
        <v>8</v>
      </c>
      <c r="E38" s="21" t="s">
        <v>145</v>
      </c>
      <c r="F38" s="22" t="s">
        <v>146</v>
      </c>
    </row>
    <row r="39" spans="2:6" s="2" customFormat="1" ht="30" customHeight="1">
      <c r="B39" s="176"/>
      <c r="C39" s="1" t="s">
        <v>147</v>
      </c>
      <c r="D39" s="20">
        <v>8</v>
      </c>
      <c r="E39" s="21" t="s">
        <v>148</v>
      </c>
      <c r="F39" s="22" t="s">
        <v>149</v>
      </c>
    </row>
    <row r="40" spans="2:6" s="2" customFormat="1" ht="30" customHeight="1">
      <c r="B40" s="176"/>
      <c r="C40" s="1" t="s">
        <v>150</v>
      </c>
      <c r="D40" s="20">
        <v>12</v>
      </c>
      <c r="E40" s="21" t="s">
        <v>151</v>
      </c>
      <c r="F40" s="22" t="s">
        <v>152</v>
      </c>
    </row>
    <row r="41" spans="2:6" s="2" customFormat="1" ht="30" customHeight="1">
      <c r="B41" s="177"/>
      <c r="C41" s="1" t="s">
        <v>153</v>
      </c>
      <c r="D41" s="20">
        <v>8</v>
      </c>
      <c r="E41" s="21" t="s">
        <v>154</v>
      </c>
      <c r="F41" s="22" t="s">
        <v>149</v>
      </c>
    </row>
    <row r="42" spans="2:6" s="2" customFormat="1" ht="30" customHeight="1">
      <c r="B42" s="1" t="s">
        <v>155</v>
      </c>
      <c r="C42" s="1" t="s">
        <v>98</v>
      </c>
      <c r="D42" s="20">
        <v>8</v>
      </c>
      <c r="E42" s="21" t="s">
        <v>156</v>
      </c>
      <c r="F42" s="22" t="s">
        <v>157</v>
      </c>
    </row>
    <row r="43" spans="2:6" s="2" customFormat="1" ht="30" customHeight="1">
      <c r="B43" s="1" t="s">
        <v>158</v>
      </c>
      <c r="C43" s="1" t="s">
        <v>98</v>
      </c>
      <c r="D43" s="20">
        <v>15</v>
      </c>
      <c r="E43" s="21" t="s">
        <v>159</v>
      </c>
      <c r="F43" s="22" t="s">
        <v>160</v>
      </c>
    </row>
    <row r="44" spans="2:6" s="2" customFormat="1" ht="30" customHeight="1">
      <c r="B44" s="175" t="s">
        <v>161</v>
      </c>
      <c r="C44" s="1" t="s">
        <v>98</v>
      </c>
      <c r="D44" s="20">
        <v>15</v>
      </c>
      <c r="E44" s="21" t="s">
        <v>162</v>
      </c>
      <c r="F44" s="22" t="s">
        <v>163</v>
      </c>
    </row>
    <row r="45" spans="2:6" s="2" customFormat="1" ht="30" customHeight="1">
      <c r="B45" s="176"/>
      <c r="C45" s="1" t="s">
        <v>164</v>
      </c>
      <c r="D45" s="20">
        <v>15</v>
      </c>
      <c r="E45" s="21" t="s">
        <v>165</v>
      </c>
      <c r="F45" s="22" t="s">
        <v>149</v>
      </c>
    </row>
    <row r="46" spans="2:6" s="2" customFormat="1" ht="30" customHeight="1">
      <c r="B46" s="177"/>
      <c r="C46" s="1" t="s">
        <v>166</v>
      </c>
      <c r="D46" s="20">
        <v>15</v>
      </c>
      <c r="E46" s="21" t="s">
        <v>167</v>
      </c>
      <c r="F46" s="22" t="s">
        <v>157</v>
      </c>
    </row>
    <row r="47" spans="2:6" s="2" customFormat="1" ht="30" customHeight="1">
      <c r="B47" s="1" t="s">
        <v>168</v>
      </c>
      <c r="C47" s="1" t="s">
        <v>98</v>
      </c>
      <c r="D47" s="20">
        <v>15</v>
      </c>
      <c r="E47" s="21">
        <v>47</v>
      </c>
      <c r="F47" s="22" t="s">
        <v>149</v>
      </c>
    </row>
    <row r="48" spans="2:6" s="2" customFormat="1" ht="30" customHeight="1">
      <c r="B48" s="174" t="s">
        <v>169</v>
      </c>
      <c r="C48" s="1" t="s">
        <v>98</v>
      </c>
      <c r="D48" s="20">
        <v>15</v>
      </c>
      <c r="E48" s="21" t="s">
        <v>170</v>
      </c>
      <c r="F48" s="22" t="s">
        <v>171</v>
      </c>
    </row>
    <row r="49" spans="2:6" s="2" customFormat="1" ht="30" customHeight="1">
      <c r="B49" s="174"/>
      <c r="C49" s="1" t="s">
        <v>172</v>
      </c>
      <c r="D49" s="20">
        <v>15</v>
      </c>
      <c r="E49" s="21" t="s">
        <v>173</v>
      </c>
      <c r="F49" s="22" t="s">
        <v>174</v>
      </c>
    </row>
    <row r="50" spans="2:6" s="2" customFormat="1" ht="30" customHeight="1">
      <c r="B50" s="174"/>
      <c r="C50" s="1" t="s">
        <v>175</v>
      </c>
      <c r="D50" s="20">
        <v>15</v>
      </c>
      <c r="E50" s="21" t="s">
        <v>176</v>
      </c>
      <c r="F50" s="22" t="s">
        <v>124</v>
      </c>
    </row>
    <row r="51" spans="2:6" s="2" customFormat="1" ht="30" customHeight="1">
      <c r="B51" s="174"/>
      <c r="C51" s="1" t="s">
        <v>177</v>
      </c>
      <c r="D51" s="20">
        <v>15</v>
      </c>
      <c r="E51" s="21" t="s">
        <v>178</v>
      </c>
      <c r="F51" s="22" t="s">
        <v>124</v>
      </c>
    </row>
    <row r="52" spans="2:6" s="2" customFormat="1" ht="30" customHeight="1">
      <c r="B52" s="174" t="s">
        <v>179</v>
      </c>
      <c r="C52" s="1" t="s">
        <v>98</v>
      </c>
      <c r="D52" s="20">
        <v>15</v>
      </c>
      <c r="E52" s="21" t="s">
        <v>180</v>
      </c>
      <c r="F52" s="22" t="s">
        <v>181</v>
      </c>
    </row>
    <row r="53" spans="2:6" s="2" customFormat="1" ht="30" customHeight="1">
      <c r="B53" s="174"/>
      <c r="C53" s="1" t="s">
        <v>172</v>
      </c>
      <c r="D53" s="20">
        <v>15</v>
      </c>
      <c r="E53" s="21">
        <v>15</v>
      </c>
      <c r="F53" s="22" t="s">
        <v>182</v>
      </c>
    </row>
    <row r="54" spans="2:6" s="2" customFormat="1" ht="30" customHeight="1">
      <c r="B54" s="174"/>
      <c r="C54" s="1" t="s">
        <v>175</v>
      </c>
      <c r="D54" s="20">
        <v>15</v>
      </c>
      <c r="E54" s="21" t="s">
        <v>183</v>
      </c>
      <c r="F54" s="22" t="s">
        <v>184</v>
      </c>
    </row>
    <row r="55" spans="2:6" s="2" customFormat="1" ht="30" customHeight="1">
      <c r="B55" s="174"/>
      <c r="C55" s="1" t="s">
        <v>177</v>
      </c>
      <c r="D55" s="20">
        <v>15</v>
      </c>
      <c r="E55" s="21" t="s">
        <v>185</v>
      </c>
      <c r="F55" s="22" t="s">
        <v>184</v>
      </c>
    </row>
    <row r="56" spans="2:6" s="2" customFormat="1"/>
    <row r="57" spans="2:6" s="2" customFormat="1"/>
    <row r="58" spans="2:6" s="2" customFormat="1"/>
    <row r="59" spans="2:6" s="2" customFormat="1"/>
    <row r="60" spans="2:6" s="2" customFormat="1"/>
    <row r="61" spans="2:6" s="2" customFormat="1"/>
    <row r="62" spans="2:6" s="2" customFormat="1"/>
    <row r="63" spans="2:6" s="2" customFormat="1"/>
    <row r="64" spans="2:6" s="2" customFormat="1"/>
    <row r="65" s="2" customFormat="1"/>
    <row r="66" s="13" customFormat="1"/>
    <row r="67" s="13" customFormat="1"/>
    <row r="68" s="13" customFormat="1"/>
    <row r="69" s="13" customFormat="1"/>
    <row r="70" s="13" customFormat="1" ht="14.25" customHeight="1"/>
    <row r="71" s="13" customFormat="1"/>
    <row r="72" s="13" customFormat="1"/>
    <row r="73" s="13" customFormat="1"/>
    <row r="74" s="13" customFormat="1"/>
    <row r="75" s="13" customFormat="1"/>
    <row r="76" s="13" customFormat="1"/>
    <row r="77" s="13" customFormat="1"/>
    <row r="78" s="13" customFormat="1"/>
    <row r="79" s="13" customFormat="1"/>
    <row r="80" s="13" customFormat="1"/>
    <row r="81" s="13" customFormat="1" ht="26.25" customHeight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</sheetData>
  <sheetProtection algorithmName="SHA-512" hashValue="jXTP/Q00N8EFZofdJ/u2L+jfQ0Vv5SkJkgJYTwNLKy612ml/2iVTXxiNEgSBL6pPcBeUiIvpMvUe557ajOcvFA==" saltValue="wBKchNLBdnn6yAp8LJqhsw==" spinCount="100000" sheet="1" objects="1" scenarios="1"/>
  <mergeCells count="7">
    <mergeCell ref="B52:B55"/>
    <mergeCell ref="M18:P18"/>
    <mergeCell ref="B21:B25"/>
    <mergeCell ref="B26:B31"/>
    <mergeCell ref="B48:B51"/>
    <mergeCell ref="B32:B41"/>
    <mergeCell ref="B44:B46"/>
  </mergeCells>
  <hyperlinks>
    <hyperlink ref="A1" location="Introduktion!A1" display="'Introduktion!A1" xr:uid="{00000000-0004-0000-0400-000000000000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F8385-6F5D-4AE8-A04A-6355B3E171FE}">
  <dimension ref="A1:L59"/>
  <sheetViews>
    <sheetView zoomScale="70" zoomScaleNormal="70" workbookViewId="0">
      <selection activeCell="E49" sqref="E49"/>
    </sheetView>
  </sheetViews>
  <sheetFormatPr defaultColWidth="10.7109375" defaultRowHeight="14.45"/>
  <cols>
    <col min="1" max="1" width="38.7109375" customWidth="1"/>
    <col min="2" max="2" width="29.140625" customWidth="1"/>
    <col min="3" max="3" width="21.5703125" customWidth="1"/>
    <col min="4" max="4" width="21.140625" customWidth="1"/>
    <col min="5" max="5" width="22.140625" customWidth="1"/>
    <col min="6" max="6" width="14.7109375" customWidth="1"/>
    <col min="7" max="7" width="13.5703125" customWidth="1"/>
    <col min="9" max="9" width="20.7109375" customWidth="1"/>
    <col min="10" max="11" width="19" customWidth="1"/>
    <col min="12" max="12" width="19.42578125" bestFit="1" customWidth="1"/>
  </cols>
  <sheetData>
    <row r="1" spans="1:12" ht="33" customHeight="1">
      <c r="A1" s="3" t="s">
        <v>186</v>
      </c>
      <c r="B1" s="3" t="s">
        <v>187</v>
      </c>
      <c r="C1" s="3" t="s">
        <v>188</v>
      </c>
      <c r="D1" s="3" t="s">
        <v>189</v>
      </c>
      <c r="E1" s="5" t="s">
        <v>190</v>
      </c>
      <c r="F1" s="3" t="s">
        <v>191</v>
      </c>
      <c r="G1" s="5" t="s">
        <v>192</v>
      </c>
      <c r="H1" s="3" t="s">
        <v>193</v>
      </c>
      <c r="I1" s="5" t="s">
        <v>194</v>
      </c>
      <c r="J1" s="3" t="s">
        <v>195</v>
      </c>
      <c r="K1" s="5" t="s">
        <v>196</v>
      </c>
      <c r="L1" s="3" t="s">
        <v>197</v>
      </c>
    </row>
    <row r="2" spans="1:12">
      <c r="A2" t="str">
        <f t="shared" ref="A2:A36" si="0">B2&amp;C2</f>
        <v>Kontorsstol Genomsnitt</v>
      </c>
      <c r="B2" t="s">
        <v>198</v>
      </c>
      <c r="C2" t="s">
        <v>199</v>
      </c>
      <c r="D2">
        <v>8</v>
      </c>
      <c r="E2">
        <v>61.11</v>
      </c>
      <c r="F2">
        <v>6000</v>
      </c>
      <c r="G2">
        <v>11.01</v>
      </c>
      <c r="H2">
        <f>F2</f>
        <v>6000</v>
      </c>
      <c r="I2" s="130">
        <v>4.72</v>
      </c>
      <c r="J2">
        <v>3356</v>
      </c>
      <c r="K2">
        <v>0</v>
      </c>
      <c r="L2">
        <v>0</v>
      </c>
    </row>
    <row r="3" spans="1:12">
      <c r="A3" t="str">
        <f t="shared" si="0"/>
        <v>Kontorsstol Polyester på hela</v>
      </c>
      <c r="B3" t="s">
        <v>198</v>
      </c>
      <c r="C3" t="s">
        <v>200</v>
      </c>
      <c r="D3">
        <v>8</v>
      </c>
      <c r="E3">
        <v>65.64</v>
      </c>
      <c r="F3">
        <v>6000</v>
      </c>
      <c r="G3">
        <v>9.5399999999999991</v>
      </c>
      <c r="H3">
        <f t="shared" ref="H3:H6" si="1">F3</f>
        <v>6000</v>
      </c>
      <c r="I3" s="130">
        <v>4.72</v>
      </c>
      <c r="J3">
        <v>3356</v>
      </c>
      <c r="K3">
        <v>0</v>
      </c>
      <c r="L3">
        <v>0</v>
      </c>
    </row>
    <row r="4" spans="1:12">
      <c r="A4" t="str">
        <f t="shared" si="0"/>
        <v>Kontorsstol Polyester på sätet</v>
      </c>
      <c r="B4" t="s">
        <v>198</v>
      </c>
      <c r="C4" t="s">
        <v>201</v>
      </c>
      <c r="D4">
        <v>8</v>
      </c>
      <c r="E4">
        <v>54.28</v>
      </c>
      <c r="F4">
        <v>6000</v>
      </c>
      <c r="G4">
        <v>2.87</v>
      </c>
      <c r="H4">
        <f t="shared" si="1"/>
        <v>6000</v>
      </c>
      <c r="I4" s="130">
        <v>4.72</v>
      </c>
      <c r="J4">
        <v>3356</v>
      </c>
      <c r="K4">
        <v>0</v>
      </c>
      <c r="L4">
        <v>0</v>
      </c>
    </row>
    <row r="5" spans="1:12">
      <c r="A5" t="str">
        <f t="shared" si="0"/>
        <v>Kontorsstol Ull på hela</v>
      </c>
      <c r="B5" t="s">
        <v>198</v>
      </c>
      <c r="C5" t="s">
        <v>202</v>
      </c>
      <c r="D5">
        <v>12</v>
      </c>
      <c r="E5">
        <v>76.63</v>
      </c>
      <c r="F5">
        <v>7000</v>
      </c>
      <c r="G5">
        <v>8.5299999999999994</v>
      </c>
      <c r="H5">
        <f t="shared" si="1"/>
        <v>7000</v>
      </c>
      <c r="I5" s="130">
        <v>4.72</v>
      </c>
      <c r="J5">
        <v>3356</v>
      </c>
      <c r="K5">
        <v>0</v>
      </c>
      <c r="L5">
        <v>0</v>
      </c>
    </row>
    <row r="6" spans="1:12">
      <c r="A6" t="str">
        <f t="shared" si="0"/>
        <v>Kontorsstol Ull på sätet</v>
      </c>
      <c r="B6" t="s">
        <v>198</v>
      </c>
      <c r="C6" t="s">
        <v>203</v>
      </c>
      <c r="D6">
        <v>12</v>
      </c>
      <c r="E6">
        <v>58.59</v>
      </c>
      <c r="F6">
        <v>6000</v>
      </c>
      <c r="G6">
        <v>23.1</v>
      </c>
      <c r="H6">
        <f t="shared" si="1"/>
        <v>6000</v>
      </c>
      <c r="I6" s="130">
        <v>4.72</v>
      </c>
      <c r="J6">
        <v>3356</v>
      </c>
      <c r="K6">
        <v>0</v>
      </c>
      <c r="L6">
        <v>0</v>
      </c>
    </row>
    <row r="7" spans="1:12">
      <c r="A7" t="str">
        <f t="shared" si="0"/>
        <v>Konferensstol Metallben, plastsäte</v>
      </c>
      <c r="B7" t="s">
        <v>204</v>
      </c>
      <c r="C7" t="s">
        <v>205</v>
      </c>
      <c r="D7">
        <v>8</v>
      </c>
      <c r="E7">
        <v>25.1</v>
      </c>
      <c r="F7">
        <v>1500</v>
      </c>
      <c r="G7" t="s">
        <v>206</v>
      </c>
      <c r="H7" t="s">
        <v>206</v>
      </c>
      <c r="I7" s="130">
        <v>3.61</v>
      </c>
      <c r="J7">
        <v>745</v>
      </c>
      <c r="K7">
        <v>0</v>
      </c>
      <c r="L7">
        <v>0</v>
      </c>
    </row>
    <row r="8" spans="1:12">
      <c r="A8" t="str">
        <f t="shared" si="0"/>
        <v>Konferensstol Metallben, tygsäte</v>
      </c>
      <c r="B8" t="s">
        <v>204</v>
      </c>
      <c r="C8" t="s">
        <v>207</v>
      </c>
      <c r="D8">
        <v>8</v>
      </c>
      <c r="E8">
        <v>32.19</v>
      </c>
      <c r="F8">
        <v>2000</v>
      </c>
      <c r="G8" t="s">
        <v>206</v>
      </c>
      <c r="H8" t="s">
        <v>206</v>
      </c>
      <c r="I8" s="130">
        <v>3.6304544999999999</v>
      </c>
      <c r="J8">
        <v>1978</v>
      </c>
      <c r="K8">
        <v>0</v>
      </c>
      <c r="L8">
        <v>0</v>
      </c>
    </row>
    <row r="9" spans="1:12">
      <c r="A9" t="str">
        <f t="shared" si="0"/>
        <v>Konferensstol Metallben, träsäte</v>
      </c>
      <c r="B9" t="s">
        <v>204</v>
      </c>
      <c r="C9" t="s">
        <v>208</v>
      </c>
      <c r="D9">
        <v>8</v>
      </c>
      <c r="E9">
        <v>15.43</v>
      </c>
      <c r="F9">
        <v>2500</v>
      </c>
      <c r="G9" t="s">
        <v>206</v>
      </c>
      <c r="H9" t="s">
        <v>206</v>
      </c>
      <c r="I9" s="130">
        <v>3.77695275</v>
      </c>
      <c r="J9">
        <v>321</v>
      </c>
      <c r="K9">
        <v>0</v>
      </c>
      <c r="L9">
        <v>0</v>
      </c>
    </row>
    <row r="10" spans="1:12">
      <c r="A10" t="str">
        <f t="shared" si="0"/>
        <v>Konferensstol Träben, tygsäte</v>
      </c>
      <c r="B10" t="s">
        <v>204</v>
      </c>
      <c r="C10" t="s">
        <v>209</v>
      </c>
      <c r="D10">
        <v>8</v>
      </c>
      <c r="E10">
        <v>32.39</v>
      </c>
      <c r="F10">
        <v>3000</v>
      </c>
      <c r="G10" t="s">
        <v>206</v>
      </c>
      <c r="H10" t="s">
        <v>206</v>
      </c>
      <c r="I10" s="130">
        <v>3.44669625</v>
      </c>
      <c r="J10">
        <v>2154</v>
      </c>
      <c r="K10">
        <v>0</v>
      </c>
      <c r="L10">
        <v>0</v>
      </c>
    </row>
    <row r="11" spans="1:12">
      <c r="A11" t="str">
        <f t="shared" si="0"/>
        <v>Konferensstol Enkel trästol</v>
      </c>
      <c r="B11" t="s">
        <v>204</v>
      </c>
      <c r="C11" t="s">
        <v>210</v>
      </c>
      <c r="D11">
        <v>8</v>
      </c>
      <c r="E11">
        <v>8.18</v>
      </c>
      <c r="F11">
        <v>4000</v>
      </c>
      <c r="G11" t="s">
        <v>206</v>
      </c>
      <c r="H11" t="s">
        <v>206</v>
      </c>
      <c r="I11" s="130">
        <v>3.77880825</v>
      </c>
      <c r="J11">
        <v>957</v>
      </c>
      <c r="K11">
        <v>0</v>
      </c>
      <c r="L11">
        <v>0</v>
      </c>
    </row>
    <row r="12" spans="1:12">
      <c r="A12" t="str">
        <f t="shared" si="0"/>
        <v>Konferensstol Genomsnitt</v>
      </c>
      <c r="B12" t="s">
        <v>204</v>
      </c>
      <c r="C12" t="s">
        <v>199</v>
      </c>
      <c r="D12">
        <v>8</v>
      </c>
      <c r="E12">
        <v>23.7</v>
      </c>
      <c r="F12">
        <f>AVERAGE(F7:F11)</f>
        <v>2600</v>
      </c>
      <c r="G12" t="s">
        <v>206</v>
      </c>
      <c r="H12" t="s">
        <v>206</v>
      </c>
      <c r="I12" s="130">
        <v>3.30149325</v>
      </c>
      <c r="J12">
        <f>AVERAGE(J8:J11)</f>
        <v>1352.5</v>
      </c>
      <c r="K12">
        <v>0</v>
      </c>
      <c r="L12">
        <v>0</v>
      </c>
    </row>
    <row r="13" spans="1:12">
      <c r="A13" t="str">
        <f t="shared" si="0"/>
        <v>Soffa Genomsnitt</v>
      </c>
      <c r="B13" t="s">
        <v>211</v>
      </c>
      <c r="C13" t="s">
        <v>199</v>
      </c>
      <c r="D13">
        <f>ROUND(AVERAGE(D14:D22),0)</f>
        <v>9</v>
      </c>
      <c r="E13">
        <f>ROUND(AVERAGE(E14:E22),0)</f>
        <v>116</v>
      </c>
      <c r="F13">
        <f t="shared" ref="F13:L13" si="2">ROUND(AVERAGE(F14:F22),0)</f>
        <v>10056</v>
      </c>
      <c r="G13" s="131">
        <f t="shared" si="2"/>
        <v>24</v>
      </c>
      <c r="H13">
        <f t="shared" si="2"/>
        <v>10056</v>
      </c>
      <c r="I13">
        <f t="shared" si="2"/>
        <v>25</v>
      </c>
      <c r="J13">
        <f>ROUND(AVERAGE(J14:J22),0)</f>
        <v>10056</v>
      </c>
      <c r="K13">
        <f t="shared" si="2"/>
        <v>0</v>
      </c>
      <c r="L13">
        <f t="shared" si="2"/>
        <v>0</v>
      </c>
    </row>
    <row r="14" spans="1:12">
      <c r="A14" t="str">
        <f t="shared" si="0"/>
        <v>Soffa 3-sitsig ull</v>
      </c>
      <c r="B14" t="s">
        <v>211</v>
      </c>
      <c r="C14" t="s">
        <v>212</v>
      </c>
      <c r="D14">
        <v>12</v>
      </c>
      <c r="E14">
        <v>241.1</v>
      </c>
      <c r="F14">
        <v>16000</v>
      </c>
      <c r="G14" s="131">
        <v>50.631</v>
      </c>
      <c r="H14">
        <f>F14</f>
        <v>16000</v>
      </c>
      <c r="I14" s="130">
        <v>36.36</v>
      </c>
      <c r="J14">
        <f>F14</f>
        <v>16000</v>
      </c>
      <c r="K14">
        <v>0</v>
      </c>
      <c r="L14">
        <v>0</v>
      </c>
    </row>
    <row r="15" spans="1:12">
      <c r="A15" t="str">
        <f t="shared" si="0"/>
        <v>Soffa 3-sitsig polyester</v>
      </c>
      <c r="B15" t="s">
        <v>211</v>
      </c>
      <c r="C15" t="s">
        <v>213</v>
      </c>
      <c r="D15">
        <v>8</v>
      </c>
      <c r="E15">
        <v>117.69</v>
      </c>
      <c r="F15">
        <v>14000</v>
      </c>
      <c r="G15" s="131">
        <v>24.7149</v>
      </c>
      <c r="H15">
        <f t="shared" ref="H15:H16" si="3">F15</f>
        <v>14000</v>
      </c>
      <c r="I15" s="130">
        <v>36.36</v>
      </c>
      <c r="J15">
        <f t="shared" ref="J15:J16" si="4">F15</f>
        <v>14000</v>
      </c>
      <c r="K15">
        <v>0</v>
      </c>
      <c r="L15">
        <v>0</v>
      </c>
    </row>
    <row r="16" spans="1:12">
      <c r="A16" t="str">
        <f t="shared" si="0"/>
        <v>Soffa 3-sitsig genomsnitt</v>
      </c>
      <c r="B16" t="s">
        <v>211</v>
      </c>
      <c r="C16" t="s">
        <v>214</v>
      </c>
      <c r="D16">
        <v>8</v>
      </c>
      <c r="E16" s="132">
        <v>165.16</v>
      </c>
      <c r="F16">
        <f>15000</f>
        <v>15000</v>
      </c>
      <c r="G16" s="131">
        <v>34.683599999999998</v>
      </c>
      <c r="H16">
        <f t="shared" si="3"/>
        <v>15000</v>
      </c>
      <c r="I16" s="130">
        <v>36.36</v>
      </c>
      <c r="J16">
        <f t="shared" si="4"/>
        <v>15000</v>
      </c>
      <c r="K16">
        <v>0</v>
      </c>
      <c r="L16">
        <v>0</v>
      </c>
    </row>
    <row r="17" spans="1:12">
      <c r="A17" t="str">
        <f t="shared" si="0"/>
        <v>Soffa 2-sitsig ull</v>
      </c>
      <c r="B17" t="s">
        <v>211</v>
      </c>
      <c r="C17" t="s">
        <v>215</v>
      </c>
      <c r="D17">
        <v>12</v>
      </c>
      <c r="E17" s="132">
        <v>153.79352297183519</v>
      </c>
      <c r="F17">
        <v>11000</v>
      </c>
      <c r="G17" s="131">
        <f>E17*0.21</f>
        <v>32.296639824085389</v>
      </c>
      <c r="H17">
        <f>F17</f>
        <v>11000</v>
      </c>
      <c r="I17" s="130">
        <v>24.46</v>
      </c>
      <c r="J17">
        <f>F17</f>
        <v>11000</v>
      </c>
      <c r="K17">
        <v>0</v>
      </c>
      <c r="L17">
        <v>0</v>
      </c>
    </row>
    <row r="18" spans="1:12">
      <c r="A18" t="str">
        <f t="shared" si="0"/>
        <v>Soffa 2-sitsig polyester</v>
      </c>
      <c r="B18" t="s">
        <v>211</v>
      </c>
      <c r="C18" t="s">
        <v>216</v>
      </c>
      <c r="D18">
        <v>8</v>
      </c>
      <c r="E18" s="132">
        <v>81.420524483473301</v>
      </c>
      <c r="F18">
        <v>9000</v>
      </c>
      <c r="G18" s="131">
        <f t="shared" ref="G18:G22" si="5">E18*0.21</f>
        <v>17.098310141529392</v>
      </c>
      <c r="H18">
        <f t="shared" ref="H18:H22" si="6">F18</f>
        <v>9000</v>
      </c>
      <c r="I18" s="130">
        <v>24.46</v>
      </c>
      <c r="J18">
        <f t="shared" ref="J18:J22" si="7">F18</f>
        <v>9000</v>
      </c>
      <c r="K18">
        <v>0</v>
      </c>
      <c r="L18">
        <v>0</v>
      </c>
    </row>
    <row r="19" spans="1:12">
      <c r="A19" t="str">
        <f t="shared" si="0"/>
        <v>Soffa 2-sitsig genomsnitt</v>
      </c>
      <c r="B19" t="s">
        <v>211</v>
      </c>
      <c r="C19" t="s">
        <v>217</v>
      </c>
      <c r="D19">
        <v>8</v>
      </c>
      <c r="E19" s="132">
        <v>110.10411687016126</v>
      </c>
      <c r="F19">
        <f>F16*2/3</f>
        <v>10000</v>
      </c>
      <c r="G19" s="131">
        <f t="shared" si="5"/>
        <v>23.121864542733864</v>
      </c>
      <c r="H19">
        <f t="shared" si="6"/>
        <v>10000</v>
      </c>
      <c r="I19" s="130">
        <v>24.46</v>
      </c>
      <c r="J19">
        <f t="shared" si="7"/>
        <v>10000</v>
      </c>
      <c r="K19">
        <v>0</v>
      </c>
      <c r="L19">
        <v>0</v>
      </c>
    </row>
    <row r="20" spans="1:12">
      <c r="A20" t="str">
        <f t="shared" si="0"/>
        <v>Soffa 1-sitsig ull</v>
      </c>
      <c r="B20" t="s">
        <v>211</v>
      </c>
      <c r="C20" t="s">
        <v>218</v>
      </c>
      <c r="D20">
        <v>12</v>
      </c>
      <c r="E20" s="132">
        <v>76.896761485917594</v>
      </c>
      <c r="F20">
        <v>5500</v>
      </c>
      <c r="G20" s="131">
        <f t="shared" si="5"/>
        <v>16.148319912042695</v>
      </c>
      <c r="H20">
        <f t="shared" si="6"/>
        <v>5500</v>
      </c>
      <c r="I20" s="130">
        <v>13.8</v>
      </c>
      <c r="J20">
        <f t="shared" si="7"/>
        <v>5500</v>
      </c>
      <c r="K20">
        <v>0</v>
      </c>
      <c r="L20">
        <v>0</v>
      </c>
    </row>
    <row r="21" spans="1:12" ht="17.25" customHeight="1">
      <c r="A21" t="str">
        <f t="shared" si="0"/>
        <v>Soffa 1-sitsig polyester</v>
      </c>
      <c r="B21" t="s">
        <v>211</v>
      </c>
      <c r="C21" t="s">
        <v>219</v>
      </c>
      <c r="D21">
        <v>8</v>
      </c>
      <c r="E21" s="132">
        <v>40.71026224173665</v>
      </c>
      <c r="F21">
        <v>5000</v>
      </c>
      <c r="G21" s="131">
        <f t="shared" si="5"/>
        <v>8.5491550707646962</v>
      </c>
      <c r="H21">
        <f t="shared" si="6"/>
        <v>5000</v>
      </c>
      <c r="I21" s="130">
        <v>13.8</v>
      </c>
      <c r="J21">
        <f t="shared" si="7"/>
        <v>5000</v>
      </c>
      <c r="K21">
        <v>0</v>
      </c>
      <c r="L21">
        <v>0</v>
      </c>
    </row>
    <row r="22" spans="1:12" ht="17.25" customHeight="1">
      <c r="A22" t="str">
        <f t="shared" si="0"/>
        <v>Soffa 1-sitsig genomsnitt</v>
      </c>
      <c r="B22" t="s">
        <v>211</v>
      </c>
      <c r="C22" t="s">
        <v>220</v>
      </c>
      <c r="D22">
        <v>8</v>
      </c>
      <c r="E22" s="132">
        <v>55.052058435080632</v>
      </c>
      <c r="F22">
        <v>5000</v>
      </c>
      <c r="G22" s="131">
        <f t="shared" si="5"/>
        <v>11.560932271366932</v>
      </c>
      <c r="H22">
        <f t="shared" si="6"/>
        <v>5000</v>
      </c>
      <c r="I22" s="130">
        <v>13.8</v>
      </c>
      <c r="J22">
        <f t="shared" si="7"/>
        <v>5000</v>
      </c>
      <c r="K22">
        <v>0</v>
      </c>
      <c r="L22">
        <v>0</v>
      </c>
    </row>
    <row r="23" spans="1:12">
      <c r="A23" t="str">
        <f t="shared" si="0"/>
        <v>Loungestol Genomsnitt</v>
      </c>
      <c r="B23" t="s">
        <v>221</v>
      </c>
      <c r="C23" t="s">
        <v>199</v>
      </c>
      <c r="D23">
        <v>8</v>
      </c>
      <c r="E23">
        <v>78.400000000000006</v>
      </c>
      <c r="F23">
        <v>8000</v>
      </c>
      <c r="G23" s="131">
        <f>E23*21%</f>
        <v>16.464000000000002</v>
      </c>
      <c r="H23">
        <f>F23</f>
        <v>8000</v>
      </c>
      <c r="I23">
        <v>8.65</v>
      </c>
      <c r="J23">
        <v>8000</v>
      </c>
      <c r="K23">
        <v>0</v>
      </c>
      <c r="L23">
        <v>0</v>
      </c>
    </row>
    <row r="24" spans="1:12">
      <c r="A24" t="str">
        <f t="shared" si="0"/>
        <v>Skrivbord Genomsnitt</v>
      </c>
      <c r="B24" t="s">
        <v>222</v>
      </c>
      <c r="C24" t="s">
        <v>199</v>
      </c>
      <c r="D24">
        <v>15</v>
      </c>
      <c r="E24">
        <v>114.3</v>
      </c>
      <c r="F24">
        <v>4500</v>
      </c>
      <c r="G24" s="131">
        <v>23.4</v>
      </c>
      <c r="H24">
        <f>F24</f>
        <v>4500</v>
      </c>
      <c r="I24">
        <v>19.48</v>
      </c>
      <c r="J24">
        <v>3277</v>
      </c>
      <c r="K24">
        <v>0</v>
      </c>
      <c r="L24">
        <v>0</v>
      </c>
    </row>
    <row r="25" spans="1:12">
      <c r="A25" t="str">
        <f t="shared" si="0"/>
        <v>Konferensbord Genomsnitt</v>
      </c>
      <c r="B25" t="s">
        <v>223</v>
      </c>
      <c r="C25" t="s">
        <v>199</v>
      </c>
      <c r="D25">
        <f>AVERAGE(D26:D27)</f>
        <v>15</v>
      </c>
      <c r="E25">
        <f t="shared" ref="E25:L25" si="8">AVERAGE(E26:E27)</f>
        <v>110.19499999999999</v>
      </c>
      <c r="F25">
        <f t="shared" si="8"/>
        <v>6500</v>
      </c>
      <c r="G25" t="s">
        <v>206</v>
      </c>
      <c r="H25" t="s">
        <v>206</v>
      </c>
      <c r="I25">
        <f t="shared" si="8"/>
        <v>27.6</v>
      </c>
      <c r="J25">
        <f t="shared" si="8"/>
        <v>6500</v>
      </c>
      <c r="K25">
        <f t="shared" si="8"/>
        <v>0</v>
      </c>
      <c r="L25">
        <f t="shared" si="8"/>
        <v>0</v>
      </c>
    </row>
    <row r="26" spans="1:12">
      <c r="A26" t="str">
        <f t="shared" si="0"/>
        <v>Konferensbord Litet/medelstort</v>
      </c>
      <c r="B26" t="s">
        <v>223</v>
      </c>
      <c r="C26" t="s">
        <v>224</v>
      </c>
      <c r="D26">
        <v>15</v>
      </c>
      <c r="E26">
        <v>70.7</v>
      </c>
      <c r="F26">
        <v>5000</v>
      </c>
      <c r="G26" t="s">
        <v>206</v>
      </c>
      <c r="H26" t="s">
        <v>206</v>
      </c>
      <c r="I26">
        <v>14.71</v>
      </c>
      <c r="J26">
        <f>F26</f>
        <v>5000</v>
      </c>
      <c r="K26">
        <v>0</v>
      </c>
      <c r="L26">
        <v>0</v>
      </c>
    </row>
    <row r="27" spans="1:12">
      <c r="A27" t="str">
        <f t="shared" si="0"/>
        <v>Konferensbord Stort</v>
      </c>
      <c r="B27" t="s">
        <v>223</v>
      </c>
      <c r="C27" t="s">
        <v>225</v>
      </c>
      <c r="D27">
        <v>15</v>
      </c>
      <c r="E27">
        <v>149.69</v>
      </c>
      <c r="F27">
        <v>8000</v>
      </c>
      <c r="G27" t="s">
        <v>206</v>
      </c>
      <c r="H27" t="s">
        <v>206</v>
      </c>
      <c r="I27">
        <v>40.49</v>
      </c>
      <c r="J27">
        <f>F27</f>
        <v>8000</v>
      </c>
      <c r="K27">
        <v>0</v>
      </c>
      <c r="L27">
        <v>0</v>
      </c>
    </row>
    <row r="28" spans="1:12">
      <c r="A28" t="str">
        <f t="shared" si="0"/>
        <v>Skåp_hylla Genomsnitt</v>
      </c>
      <c r="B28" t="s">
        <v>226</v>
      </c>
      <c r="C28" t="s">
        <v>199</v>
      </c>
      <c r="D28">
        <v>15</v>
      </c>
      <c r="E28">
        <v>47</v>
      </c>
      <c r="F28">
        <v>5000</v>
      </c>
      <c r="G28" t="s">
        <v>206</v>
      </c>
      <c r="H28" t="s">
        <v>206</v>
      </c>
      <c r="I28">
        <v>10.92</v>
      </c>
      <c r="J28">
        <v>2297</v>
      </c>
      <c r="K28">
        <v>0</v>
      </c>
      <c r="L28">
        <v>0</v>
      </c>
    </row>
    <row r="29" spans="1:12">
      <c r="A29" t="str">
        <f t="shared" si="0"/>
        <v>Skärmvägg Ull</v>
      </c>
      <c r="B29" t="s">
        <v>227</v>
      </c>
      <c r="C29" t="s">
        <v>228</v>
      </c>
      <c r="D29">
        <v>15</v>
      </c>
      <c r="E29">
        <v>45.2</v>
      </c>
      <c r="F29">
        <v>3500</v>
      </c>
      <c r="G29" t="s">
        <v>206</v>
      </c>
      <c r="H29" t="s">
        <v>206</v>
      </c>
      <c r="I29">
        <v>4.21</v>
      </c>
      <c r="J29">
        <v>1700</v>
      </c>
      <c r="K29">
        <v>0</v>
      </c>
      <c r="L29">
        <v>0</v>
      </c>
    </row>
    <row r="30" spans="1:12">
      <c r="A30" t="str">
        <f t="shared" si="0"/>
        <v>Skärmvägg Filt</v>
      </c>
      <c r="B30" t="s">
        <v>227</v>
      </c>
      <c r="C30" t="s">
        <v>229</v>
      </c>
      <c r="D30">
        <v>15</v>
      </c>
      <c r="E30">
        <v>57.9</v>
      </c>
      <c r="F30">
        <v>3000</v>
      </c>
      <c r="G30" t="s">
        <v>206</v>
      </c>
      <c r="H30" t="s">
        <v>206</v>
      </c>
      <c r="I30">
        <v>4.21</v>
      </c>
      <c r="J30">
        <v>1700</v>
      </c>
      <c r="K30">
        <v>0</v>
      </c>
      <c r="L30">
        <v>0</v>
      </c>
    </row>
    <row r="31" spans="1:12">
      <c r="A31" t="str">
        <f t="shared" si="0"/>
        <v>Skärmvägg Polyester</v>
      </c>
      <c r="B31" t="s">
        <v>227</v>
      </c>
      <c r="C31" t="s">
        <v>230</v>
      </c>
      <c r="D31">
        <v>15</v>
      </c>
      <c r="E31">
        <v>56.8</v>
      </c>
      <c r="F31">
        <v>3000</v>
      </c>
      <c r="G31" t="s">
        <v>206</v>
      </c>
      <c r="H31" t="s">
        <v>206</v>
      </c>
      <c r="I31">
        <v>4.21</v>
      </c>
      <c r="J31">
        <v>1700</v>
      </c>
      <c r="K31">
        <v>0</v>
      </c>
      <c r="L31">
        <v>0</v>
      </c>
    </row>
    <row r="32" spans="1:12">
      <c r="A32" t="str">
        <f t="shared" si="0"/>
        <v>Skärmvägg Genomsnitt</v>
      </c>
      <c r="B32" t="s">
        <v>227</v>
      </c>
      <c r="C32" t="s">
        <v>199</v>
      </c>
      <c r="D32">
        <v>15</v>
      </c>
      <c r="E32">
        <v>53.82</v>
      </c>
      <c r="F32">
        <v>3200</v>
      </c>
      <c r="G32" t="s">
        <v>206</v>
      </c>
      <c r="H32" t="s">
        <v>206</v>
      </c>
      <c r="I32">
        <v>4.21</v>
      </c>
      <c r="J32">
        <v>1700</v>
      </c>
      <c r="K32">
        <v>0</v>
      </c>
      <c r="L32">
        <v>0</v>
      </c>
    </row>
    <row r="33" spans="1:12">
      <c r="A33" t="str">
        <f t="shared" si="0"/>
        <v>Bordsskärm Ull</v>
      </c>
      <c r="B33" t="s">
        <v>231</v>
      </c>
      <c r="C33" t="s">
        <v>228</v>
      </c>
      <c r="D33">
        <v>15</v>
      </c>
      <c r="E33">
        <v>15</v>
      </c>
      <c r="F33">
        <v>2700</v>
      </c>
      <c r="G33" t="s">
        <v>206</v>
      </c>
      <c r="H33" t="s">
        <v>206</v>
      </c>
      <c r="I33">
        <v>3.7</v>
      </c>
      <c r="J33">
        <v>1176</v>
      </c>
      <c r="K33">
        <v>0</v>
      </c>
      <c r="L33">
        <v>0</v>
      </c>
    </row>
    <row r="34" spans="1:12">
      <c r="A34" t="str">
        <f t="shared" si="0"/>
        <v>Bordsskärm Filt</v>
      </c>
      <c r="B34" t="s">
        <v>231</v>
      </c>
      <c r="C34" t="s">
        <v>229</v>
      </c>
      <c r="D34">
        <v>15</v>
      </c>
      <c r="E34">
        <v>9.8000000000000007</v>
      </c>
      <c r="F34">
        <v>2300</v>
      </c>
      <c r="G34" t="s">
        <v>206</v>
      </c>
      <c r="H34" t="s">
        <v>206</v>
      </c>
      <c r="I34">
        <v>3.7</v>
      </c>
      <c r="J34">
        <v>1176</v>
      </c>
      <c r="K34">
        <v>0</v>
      </c>
      <c r="L34">
        <v>0</v>
      </c>
    </row>
    <row r="35" spans="1:12">
      <c r="A35" t="str">
        <f t="shared" si="0"/>
        <v>Bordsskärm Polyester</v>
      </c>
      <c r="B35" t="s">
        <v>231</v>
      </c>
      <c r="C35" t="s">
        <v>230</v>
      </c>
      <c r="D35">
        <v>15</v>
      </c>
      <c r="E35">
        <v>26.4</v>
      </c>
      <c r="F35">
        <v>2300</v>
      </c>
      <c r="G35" t="s">
        <v>206</v>
      </c>
      <c r="H35" t="s">
        <v>206</v>
      </c>
      <c r="I35">
        <v>3.7</v>
      </c>
      <c r="J35">
        <v>1176</v>
      </c>
      <c r="K35">
        <v>0</v>
      </c>
      <c r="L35">
        <v>0</v>
      </c>
    </row>
    <row r="36" spans="1:12">
      <c r="A36" t="str">
        <f t="shared" si="0"/>
        <v>Bordsskärm Genomsnitt</v>
      </c>
      <c r="B36" t="s">
        <v>231</v>
      </c>
      <c r="C36" t="s">
        <v>199</v>
      </c>
      <c r="D36">
        <v>15</v>
      </c>
      <c r="E36">
        <v>13.95</v>
      </c>
      <c r="F36">
        <v>2400</v>
      </c>
      <c r="G36" t="s">
        <v>206</v>
      </c>
      <c r="H36" t="s">
        <v>206</v>
      </c>
      <c r="I36">
        <v>3.7</v>
      </c>
      <c r="J36">
        <v>1176</v>
      </c>
      <c r="K36">
        <v>0</v>
      </c>
      <c r="L36">
        <v>0</v>
      </c>
    </row>
    <row r="37" spans="1:12">
      <c r="A37" t="str">
        <f t="shared" ref="A37" si="9">B37&amp;C37</f>
        <v/>
      </c>
    </row>
    <row r="38" spans="1:12">
      <c r="A38" s="4" t="s">
        <v>232</v>
      </c>
      <c r="B38" s="4" t="s">
        <v>233</v>
      </c>
      <c r="C38" s="4" t="s">
        <v>234</v>
      </c>
    </row>
    <row r="39" spans="1:12">
      <c r="A39" t="s">
        <v>235</v>
      </c>
      <c r="B39" t="s">
        <v>235</v>
      </c>
      <c r="C39" t="s">
        <v>198</v>
      </c>
      <c r="G39" s="4" t="s">
        <v>236</v>
      </c>
      <c r="H39" t="s">
        <v>237</v>
      </c>
      <c r="I39" t="s">
        <v>238</v>
      </c>
    </row>
    <row r="40" spans="1:12">
      <c r="A40" t="s">
        <v>239</v>
      </c>
      <c r="B40" t="s">
        <v>240</v>
      </c>
      <c r="C40" t="s">
        <v>211</v>
      </c>
      <c r="G40" t="s">
        <v>241</v>
      </c>
      <c r="H40" s="129" t="s">
        <v>242</v>
      </c>
      <c r="I40" t="s">
        <v>243</v>
      </c>
    </row>
    <row r="41" spans="1:12">
      <c r="A41" t="s">
        <v>240</v>
      </c>
      <c r="B41" t="s">
        <v>244</v>
      </c>
      <c r="C41" t="str">
        <f>B23</f>
        <v xml:space="preserve">Loungestol </v>
      </c>
      <c r="G41" t="s">
        <v>245</v>
      </c>
      <c r="H41" s="129" t="s">
        <v>246</v>
      </c>
      <c r="I41" t="s">
        <v>247</v>
      </c>
    </row>
    <row r="42" spans="1:12">
      <c r="A42" t="s">
        <v>244</v>
      </c>
      <c r="C42" t="str">
        <f>B24</f>
        <v xml:space="preserve">Skrivbord </v>
      </c>
      <c r="G42" t="s">
        <v>248</v>
      </c>
      <c r="H42">
        <f>H40+H41</f>
        <v>23.984000000000002</v>
      </c>
      <c r="I42" t="e">
        <f>I40+I41</f>
        <v>#VALUE!</v>
      </c>
    </row>
    <row r="43" spans="1:12">
      <c r="G43" t="s">
        <v>249</v>
      </c>
      <c r="H43">
        <v>0</v>
      </c>
      <c r="I43">
        <v>0</v>
      </c>
    </row>
    <row r="47" spans="1:12">
      <c r="A47" s="15" t="s">
        <v>250</v>
      </c>
      <c r="B47" s="16" t="s">
        <v>251</v>
      </c>
    </row>
    <row r="48" spans="1:12">
      <c r="A48" s="16" t="s">
        <v>252</v>
      </c>
      <c r="B48" s="17">
        <v>0.5</v>
      </c>
    </row>
    <row r="49" spans="1:3">
      <c r="A49" s="16" t="s">
        <v>253</v>
      </c>
      <c r="B49" s="17">
        <v>0.7</v>
      </c>
    </row>
    <row r="50" spans="1:3">
      <c r="A50" s="16" t="s">
        <v>254</v>
      </c>
      <c r="B50" s="17">
        <v>0.8</v>
      </c>
    </row>
    <row r="52" spans="1:3">
      <c r="A52" s="4" t="s">
        <v>255</v>
      </c>
    </row>
    <row r="53" spans="1:3">
      <c r="A53" s="4" t="s">
        <v>256</v>
      </c>
      <c r="B53" s="4" t="s">
        <v>257</v>
      </c>
      <c r="C53" s="4" t="s">
        <v>258</v>
      </c>
    </row>
    <row r="54" spans="1:3">
      <c r="A54" t="s">
        <v>259</v>
      </c>
      <c r="B54" s="133" t="s">
        <v>260</v>
      </c>
      <c r="C54" t="s">
        <v>261</v>
      </c>
    </row>
    <row r="55" spans="1:3">
      <c r="A55" t="s">
        <v>259</v>
      </c>
      <c r="B55" s="133" t="s">
        <v>262</v>
      </c>
      <c r="C55" t="s">
        <v>263</v>
      </c>
    </row>
    <row r="56" spans="1:3">
      <c r="A56" t="s">
        <v>264</v>
      </c>
      <c r="B56" s="133" t="s">
        <v>265</v>
      </c>
      <c r="C56" t="s">
        <v>266</v>
      </c>
    </row>
    <row r="57" spans="1:3">
      <c r="A57" t="s">
        <v>267</v>
      </c>
      <c r="B57" s="133" t="s">
        <v>268</v>
      </c>
      <c r="C57" t="s">
        <v>269</v>
      </c>
    </row>
    <row r="58" spans="1:3">
      <c r="A58" t="s">
        <v>267</v>
      </c>
      <c r="B58" s="133" t="s">
        <v>270</v>
      </c>
      <c r="C58" t="s">
        <v>271</v>
      </c>
    </row>
    <row r="59" spans="1:3">
      <c r="A59" t="s">
        <v>267</v>
      </c>
      <c r="B59" s="133" t="s">
        <v>272</v>
      </c>
      <c r="C59" t="s">
        <v>273</v>
      </c>
    </row>
  </sheetData>
  <sheetProtection algorithmName="SHA-512" hashValue="dXwovwdfDK/Ze5vcHeOO1hFcOSyf+lnpN9EIqaLu2mID+0hKYQf21+SOr6As5BmvB3GnX5x5ejyl5Eunm0m+RQ==" saltValue="TpYrM5OwNMiLIQES5iTf8Q==" spinCount="100000" sheet="1" objects="1" scenarios="1"/>
  <pageMargins left="0.7" right="0.7" top="0.75" bottom="0.75" header="0.3" footer="0.3"/>
  <pageSetup paperSize="9"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dbb2028-43e6-4cc2-a67b-7a6125cf5ee2">
      <Terms xmlns="http://schemas.microsoft.com/office/infopath/2007/PartnerControls"/>
    </lcf76f155ced4ddcb4097134ff3c332f>
    <TaxCatchAll xmlns="82b74a00-43a6-4076-ac55-a30bded87187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A739FE704F80C14DA225DF2A1DC23842" ma:contentTypeVersion="14" ma:contentTypeDescription="Opprett et nytt dokument." ma:contentTypeScope="" ma:versionID="71e056568bc1609470267e91476174da">
  <xsd:schema xmlns:xsd="http://www.w3.org/2001/XMLSchema" xmlns:xs="http://www.w3.org/2001/XMLSchema" xmlns:p="http://schemas.microsoft.com/office/2006/metadata/properties" xmlns:ns2="467848e3-5c03-4c04-af4f-ba95e20870c9" xmlns:ns3="82b74a00-43a6-4076-ac55-a30bded87187" xmlns:ns4="adbb2028-43e6-4cc2-a67b-7a6125cf5ee2" targetNamespace="http://schemas.microsoft.com/office/2006/metadata/properties" ma:root="true" ma:fieldsID="be6ac60fa7d585778b109da01dacafdd" ns2:_="" ns3:_="" ns4:_="">
    <xsd:import namespace="467848e3-5c03-4c04-af4f-ba95e20870c9"/>
    <xsd:import namespace="82b74a00-43a6-4076-ac55-a30bded87187"/>
    <xsd:import namespace="adbb2028-43e6-4cc2-a67b-7a6125cf5ee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4:MediaServiceAutoKeyPoints" minOccurs="0"/>
                <xsd:element ref="ns4:MediaServiceKeyPoints" minOccurs="0"/>
                <xsd:element ref="ns4:lcf76f155ced4ddcb4097134ff3c332f" minOccurs="0"/>
                <xsd:element ref="ns3:TaxCatchAll" minOccurs="0"/>
                <xsd:element ref="ns4:MediaServiceObjectDetectorVersions" minOccurs="0"/>
                <xsd:element ref="ns4:MediaServiceSearchProperties" minOccurs="0"/>
                <xsd:element ref="ns4:MediaServiceDateTaken" minOccurs="0"/>
                <xsd:element ref="ns4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7848e3-5c03-4c04-af4f-ba95e20870c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b74a00-43a6-4076-ac55-a30bded87187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684b6b28-8cca-4140-a6fc-dede0408c747}" ma:internalName="TaxCatchAll" ma:showField="CatchAllData" ma:web="82b74a00-43a6-4076-ac55-a30bded8718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dbb2028-43e6-4cc2-a67b-7a6125cf5ee2" elementFormDefault="qualified">
    <xsd:import namespace="http://schemas.microsoft.com/office/2006/documentManagement/types"/>
    <xsd:import namespace="http://schemas.microsoft.com/office/infopath/2007/PartnerControls"/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8" nillable="true" ma:taxonomy="true" ma:internalName="lcf76f155ced4ddcb4097134ff3c332f" ma:taxonomyFieldName="MediaServiceImageTags" ma:displayName="Bildemerkelapper" ma:readOnly="false" ma:fieldId="{5cf76f15-5ced-4ddc-b409-7134ff3c332f}" ma:taxonomyMulti="true" ma:sspId="eb0be57b-a27d-473a-a780-396a8013085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2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D84DACA-6D11-4F95-B2F2-0AD34D6050FD}"/>
</file>

<file path=customXml/itemProps2.xml><?xml version="1.0" encoding="utf-8"?>
<ds:datastoreItem xmlns:ds="http://schemas.openxmlformats.org/officeDocument/2006/customXml" ds:itemID="{7197FD46-C30D-4412-A182-8AA419B374C2}"/>
</file>

<file path=customXml/itemProps3.xml><?xml version="1.0" encoding="utf-8"?>
<ds:datastoreItem xmlns:ds="http://schemas.openxmlformats.org/officeDocument/2006/customXml" ds:itemID="{FD4B2C93-D7CC-4D44-8AFC-F8383642549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Asplan Viak AS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Molly Bazilchuk</dc:creator>
  <cp:keywords/>
  <dc:description/>
  <cp:lastModifiedBy>Daniel Andreas Monsen Gløsen</cp:lastModifiedBy>
  <cp:revision/>
  <dcterms:created xsi:type="dcterms:W3CDTF">2024-12-09T12:13:23Z</dcterms:created>
  <dcterms:modified xsi:type="dcterms:W3CDTF">2025-06-12T06:50:59Z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0x010100A739FE704F80C14DA225DF2A1DC23842</vt:lpwstr>
  </property>
  <property fmtid="{D5CDD505-2E9C-101B-9397-08002B2CF9AE}" pid="3" name="_dlc_DocIdItemGuid">
    <vt:lpwstr>e91f6a2a-40b7-47b6-aa43-23ba4360105c</vt:lpwstr>
  </property>
  <property fmtid="{D5CDD505-2E9C-101B-9397-08002B2CF9AE}" pid="4" name="MediaServiceImageTags">
    <vt:lpwstr/>
  </property>
</Properties>
</file>