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5200" windowHeight="12135"/>
  </bookViews>
  <sheets>
    <sheet name="Ar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B14" i="1" l="1"/>
  <c r="B15" i="1"/>
  <c r="C5" i="1" s="1"/>
  <c r="E24" i="1" l="1"/>
  <c r="E18" i="1"/>
  <c r="F17" i="1" s="1"/>
  <c r="E22" i="1"/>
  <c r="F21" i="1" s="1"/>
  <c r="E19" i="1"/>
  <c r="F18" i="1" s="1"/>
  <c r="E20" i="1"/>
  <c r="F19" i="1" s="1"/>
  <c r="E15" i="1"/>
  <c r="F14" i="1" s="1"/>
  <c r="E17" i="1"/>
  <c r="F16" i="1" s="1"/>
  <c r="I6" i="1"/>
  <c r="I10" i="1"/>
  <c r="I9" i="1"/>
  <c r="I7" i="1"/>
  <c r="I11" i="1"/>
  <c r="I8" i="1"/>
  <c r="I5" i="1"/>
  <c r="E14" i="1"/>
  <c r="E23" i="1"/>
  <c r="F22" i="1" s="1"/>
  <c r="E21" i="1"/>
  <c r="F20" i="1" s="1"/>
  <c r="E16" i="1"/>
  <c r="F15" i="1" s="1"/>
  <c r="F7" i="1"/>
  <c r="D10" i="1"/>
  <c r="G11" i="1"/>
  <c r="C11" i="1"/>
  <c r="G7" i="1"/>
  <c r="H10" i="1"/>
  <c r="H6" i="1"/>
  <c r="F8" i="1"/>
  <c r="C10" i="1"/>
  <c r="G10" i="1"/>
  <c r="H9" i="1"/>
  <c r="G9" i="1"/>
  <c r="H5" i="1"/>
  <c r="H8" i="1"/>
  <c r="G6" i="1"/>
  <c r="F5" i="1"/>
  <c r="F9" i="1"/>
  <c r="F11" i="1"/>
  <c r="F6" i="1"/>
  <c r="F10" i="1"/>
  <c r="D11" i="1"/>
  <c r="G5" i="1"/>
  <c r="G8" i="1"/>
  <c r="H11" i="1"/>
  <c r="H7" i="1"/>
  <c r="D6" i="1"/>
  <c r="D7" i="1"/>
  <c r="C6" i="1"/>
  <c r="D8" i="1"/>
  <c r="C7" i="1"/>
  <c r="C9" i="1"/>
  <c r="D5" i="1"/>
  <c r="D9" i="1"/>
  <c r="C8" i="1"/>
  <c r="E5" i="1" l="1"/>
  <c r="F23" i="1"/>
  <c r="E11" i="1"/>
  <c r="E9" i="1"/>
  <c r="E6" i="1"/>
  <c r="E8" i="1"/>
  <c r="E10" i="1"/>
  <c r="E7" i="1"/>
</calcChain>
</file>

<file path=xl/comments1.xml><?xml version="1.0" encoding="utf-8"?>
<comments xmlns="http://schemas.openxmlformats.org/spreadsheetml/2006/main">
  <authors>
    <author>Forfatter</author>
  </authors>
  <commentList>
    <comment ref="G3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I prosentvarianten avgjør man hvor mange prosent dyrere (x som prosent, 0,2 for 20 %) et tilbud må være for å få et poeng fradrag, m.a.o. hvor dyrt ett poeng er.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Ved denne prisvarianten avgjør man hvor mange kroner dyrere (x kroner) et tilbud må være for å få et poeng fradrag, m.a.o. hvor dyrt ett poeng er. </t>
        </r>
      </text>
    </comment>
    <comment ref="I3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Referanseprisen</t>
        </r>
      </text>
    </comment>
    <comment ref="C4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Basis lineær modell. Forskjeller i poengscore gjenspeiler den prosentmessige forskjellen i pris. Tilbud som er dobbelt så høye som det laveste vil gi null poeng. </t>
        </r>
      </text>
    </comment>
    <comment ref="D4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Høyeste og laveste pris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Modellen innebærer at oppdragsgiver setter opp en matrise, der laveste pris får maks poeng, og høyeste pris minst poeng, og de øvrige tilbud gradert etter gitt prisspenn.</t>
        </r>
      </text>
    </comment>
    <comment ref="F4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Den forholdsmessige metoden innebærer at fratrekk i poeng svarer til den relative pris- og kvalitetsforskjellen. Sagt på en annen måte: Differansen i poeng blir mindre jo høyere pris- og kvalitetsforskjellene er.</t>
        </r>
      </text>
    </comment>
    <comment ref="G4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Poengfradragsmodellen innebærer at billigste tilbud får maksimal poengscore, og de øvrige tilbud får fradrag i poeng etter hvor mye de skille seg fra dette tilbudet, etter en faktor man setter selv</t>
        </r>
      </text>
    </comment>
    <comment ref="H4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Poengfradragsmodellen innebærer at billigste tilbud får maksimal poengscore, og de øvrige tilbud får fradrag i poeng etter hvor mye de skille seg fra dette tilbudet, etter en faktor man setter selv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Tilbud som gir negative poeng settes til 0.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Forfatter:</t>
        </r>
        <r>
          <rPr>
            <sz val="9"/>
            <color indexed="81"/>
            <rFont val="Tahoma"/>
            <charset val="1"/>
          </rPr>
          <t xml:space="preserve">
Dette er kun hjelpeberegninger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Forfatter:</t>
        </r>
        <r>
          <rPr>
            <sz val="9"/>
            <color indexed="81"/>
            <rFont val="Tahoma"/>
            <family val="2"/>
          </rPr>
          <t xml:space="preserve">
Maks 10 i denne modellen</t>
        </r>
      </text>
    </comment>
  </commentList>
</comments>
</file>

<file path=xl/sharedStrings.xml><?xml version="1.0" encoding="utf-8"?>
<sst xmlns="http://schemas.openxmlformats.org/spreadsheetml/2006/main" count="23" uniqueCount="23">
  <si>
    <t>Tilbud 1</t>
  </si>
  <si>
    <t>Tilbud 2</t>
  </si>
  <si>
    <t>Tilbud 3</t>
  </si>
  <si>
    <t>Tilbud 4</t>
  </si>
  <si>
    <t>Tilbud 5</t>
  </si>
  <si>
    <t>Lavest</t>
  </si>
  <si>
    <t>Høyest</t>
  </si>
  <si>
    <t>Maks poeng</t>
  </si>
  <si>
    <t>Høy og lav</t>
  </si>
  <si>
    <t>Intervall</t>
  </si>
  <si>
    <t>Tilbud 6</t>
  </si>
  <si>
    <t>Tilbud 7</t>
  </si>
  <si>
    <t>Poeng-fradrag
Prosent</t>
  </si>
  <si>
    <t>Poeng-fradrag
Kroner</t>
  </si>
  <si>
    <t>Intervallene</t>
  </si>
  <si>
    <t>Poeng</t>
  </si>
  <si>
    <t/>
  </si>
  <si>
    <t>Referanse-pris</t>
  </si>
  <si>
    <t>Forholds-modell</t>
  </si>
  <si>
    <t>Basis modell-Lineær</t>
  </si>
  <si>
    <t>Relative poengmodeller - eksempler</t>
  </si>
  <si>
    <t>Modell
      Pris</t>
  </si>
  <si>
    <r>
      <rPr>
        <b/>
        <sz val="12"/>
        <color theme="1"/>
        <rFont val="Calibri"/>
        <family val="2"/>
        <scheme val="minor"/>
      </rPr>
      <t xml:space="preserve">Veiledning: </t>
    </r>
    <r>
      <rPr>
        <sz val="12"/>
        <color theme="1"/>
        <rFont val="Calibri"/>
        <family val="2"/>
        <scheme val="minor"/>
      </rPr>
      <t xml:space="preserve">
Arket inneholder eksempler på noen av de relative poengmodeller som er beskrevet. Modellene er samlet i et regneark slik at det er mulig å se hvordan de samme pristilbudene i en anskaffelse poengsettes i de ulike modellene. På den måten blir det enklere å se om pongefastsettingen gjør at noen av modellene ikke egner seg i en konkret anskaffelse. Et eksempel er hvis modellen gir negative poeng - dette vil endre vektingen av pris ift. de kvalitative kriteriene.  
Bruk av regnearket: Fyll kun inn info i </t>
    </r>
    <r>
      <rPr>
        <b/>
        <sz val="12"/>
        <color theme="1"/>
        <rFont val="Calibri"/>
        <family val="2"/>
        <scheme val="minor"/>
      </rPr>
      <t>de gule feltene</t>
    </r>
    <r>
      <rPr>
        <sz val="12"/>
        <color theme="1"/>
        <rFont val="Calibri"/>
        <family val="2"/>
        <scheme val="minor"/>
      </rPr>
      <t xml:space="preserve">. I cellene under hver modelltype fyller poengene seg inn automatisk i forhold til den enkelte evalueringsmodell. Cellene med et rødt hjørne inneholder ytterligere veiledning om modell og bruken av denne som kommer til syne når man beveger musepilen over cellen.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</si>
</sst>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_ * #,##0.0_ ;_ * \-#,##0.0_ ;_ * &quot;-&quot;_ ;_ @_ "/>
    <numFmt numFmtId="165" formatCode="_ * #,##0_ ;_ * \-#,##0_ ;_ * 0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41" fontId="0" fillId="0" borderId="0" xfId="1" applyFont="1"/>
    <xf numFmtId="41" fontId="0" fillId="0" borderId="0" xfId="1" applyFont="1" applyAlignment="1">
      <alignment horizontal="center"/>
    </xf>
    <xf numFmtId="41" fontId="7" fillId="0" borderId="0" xfId="1" applyFont="1"/>
    <xf numFmtId="9" fontId="7" fillId="2" borderId="0" xfId="1" applyNumberFormat="1" applyFont="1" applyFill="1"/>
    <xf numFmtId="41" fontId="7" fillId="2" borderId="0" xfId="1" applyFont="1" applyFill="1"/>
    <xf numFmtId="164" fontId="7" fillId="0" borderId="0" xfId="1" applyNumberFormat="1" applyFont="1"/>
    <xf numFmtId="41" fontId="7" fillId="0" borderId="0" xfId="1" applyFont="1" applyAlignment="1">
      <alignment horizontal="right"/>
    </xf>
    <xf numFmtId="165" fontId="7" fillId="0" borderId="0" xfId="1" applyNumberFormat="1" applyFont="1"/>
    <xf numFmtId="41" fontId="7" fillId="0" borderId="0" xfId="1" quotePrefix="1" applyFont="1"/>
    <xf numFmtId="41" fontId="8" fillId="0" borderId="0" xfId="1" applyFont="1"/>
    <xf numFmtId="41" fontId="7" fillId="0" borderId="0" xfId="1" applyFont="1" applyAlignment="1">
      <alignment wrapText="1"/>
    </xf>
    <xf numFmtId="41" fontId="6" fillId="0" borderId="1" xfId="1" applyFont="1" applyBorder="1" applyAlignment="1">
      <alignment horizontal="center" vertical="center" textRotation="135" wrapText="1"/>
    </xf>
    <xf numFmtId="41" fontId="6" fillId="0" borderId="0" xfId="1" applyFont="1" applyAlignment="1">
      <alignment horizontal="center" wrapText="1"/>
    </xf>
    <xf numFmtId="41" fontId="6" fillId="0" borderId="0" xfId="1" applyFont="1" applyAlignment="1">
      <alignment horizontal="center"/>
    </xf>
    <xf numFmtId="41" fontId="7" fillId="0" borderId="0" xfId="1" applyFont="1" applyAlignment="1">
      <alignment horizontal="center"/>
    </xf>
    <xf numFmtId="41" fontId="7" fillId="3" borderId="0" xfId="1" applyFont="1" applyFill="1" applyAlignment="1">
      <alignment horizontal="center"/>
    </xf>
    <xf numFmtId="49" fontId="7" fillId="0" borderId="0" xfId="1" applyNumberFormat="1" applyFont="1" applyAlignment="1">
      <alignment horizontal="left" vertical="top" wrapText="1"/>
    </xf>
    <xf numFmtId="49" fontId="0" fillId="0" borderId="0" xfId="1" applyNumberFormat="1" applyFont="1" applyAlignment="1">
      <alignment horizontal="left" vertical="top" wrapText="1"/>
    </xf>
    <xf numFmtId="41" fontId="8" fillId="0" borderId="0" xfId="1" applyFont="1" applyAlignment="1">
      <alignment horizontal="center" wrapText="1"/>
    </xf>
  </cellXfs>
  <cellStyles count="2">
    <cellStyle name="Normal" xfId="0" builtinId="0"/>
    <cellStyle name="Tusenskille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'Ark1'!$C$4</c:f>
              <c:strCache>
                <c:ptCount val="1"/>
                <c:pt idx="0">
                  <c:v>Basis modell-Lineær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'Ark1'!$B$5:$B$11</c:f>
              <c:numCache>
                <c:formatCode>_(* #,##0_);_(* \(#,##0\);_(* "-"_);_(@_)</c:formatCode>
                <c:ptCount val="7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2000</c:v>
                </c:pt>
              </c:numCache>
            </c:numRef>
          </c:xVal>
          <c:yVal>
            <c:numRef>
              <c:f>'Ark1'!$C$5:$C$11</c:f>
              <c:numCache>
                <c:formatCode>_ * #,##0.0_ ;_ * \-#,##0.0_ ;_ * "-"_ ;_ @_ 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'Ark1'!$D$4</c:f>
              <c:strCache>
                <c:ptCount val="1"/>
                <c:pt idx="0">
                  <c:v>Høy og lav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'Ark1'!$B$5:$B$11</c:f>
              <c:numCache>
                <c:formatCode>_(* #,##0_);_(* \(#,##0\);_(* "-"_);_(@_)</c:formatCode>
                <c:ptCount val="7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2000</c:v>
                </c:pt>
              </c:numCache>
            </c:numRef>
          </c:xVal>
          <c:yVal>
            <c:numRef>
              <c:f>'Ark1'!$D$5:$D$11</c:f>
              <c:numCache>
                <c:formatCode>_ * #,##0.0_ ;_ * \-#,##0.0_ ;_ * "-"_ ;_ @_ 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'Ark1'!$E$4</c:f>
              <c:strCache>
                <c:ptCount val="1"/>
                <c:pt idx="0">
                  <c:v>Intervall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'Ark1'!$B$5:$B$11</c:f>
              <c:numCache>
                <c:formatCode>_(* #,##0_);_(* \(#,##0\);_(* "-"_);_(@_)</c:formatCode>
                <c:ptCount val="7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2000</c:v>
                </c:pt>
              </c:numCache>
            </c:numRef>
          </c:xVal>
          <c:yVal>
            <c:numRef>
              <c:f>'Ark1'!$E$5:$E$11</c:f>
              <c:numCache>
                <c:formatCode>_ * #,##0.0_ ;_ * \-#,##0.0_ ;_ * "-"_ ;_ @_ 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'Ark1'!$F$4</c:f>
              <c:strCache>
                <c:ptCount val="1"/>
                <c:pt idx="0">
                  <c:v>Forholds-modell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'Ark1'!$B$5:$B$11</c:f>
              <c:numCache>
                <c:formatCode>_(* #,##0_);_(* \(#,##0\);_(* "-"_);_(@_)</c:formatCode>
                <c:ptCount val="7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2000</c:v>
                </c:pt>
              </c:numCache>
            </c:numRef>
          </c:xVal>
          <c:yVal>
            <c:numRef>
              <c:f>'Ark1'!$F$5:$F$11</c:f>
              <c:numCache>
                <c:formatCode>_ * #,##0.0_ ;_ * \-#,##0.0_ ;_ * "-"_ ;_ @_ </c:formatCode>
                <c:ptCount val="7"/>
                <c:pt idx="0">
                  <c:v>10</c:v>
                </c:pt>
                <c:pt idx="1">
                  <c:v>9.0909090909090899</c:v>
                </c:pt>
                <c:pt idx="2">
                  <c:v>8.3333333333333339</c:v>
                </c:pt>
                <c:pt idx="3">
                  <c:v>7.6923076923076925</c:v>
                </c:pt>
                <c:pt idx="4">
                  <c:v>7.1428571428571432</c:v>
                </c:pt>
                <c:pt idx="5">
                  <c:v>6.6666666666666661</c:v>
                </c:pt>
                <c:pt idx="6">
                  <c:v>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'Ark1'!$G$4</c:f>
              <c:strCache>
                <c:ptCount val="1"/>
                <c:pt idx="0">
                  <c:v>Poeng-fradrag
Prosent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'Ark1'!$B$5:$B$11</c:f>
              <c:numCache>
                <c:formatCode>_(* #,##0_);_(* \(#,##0\);_(* "-"_);_(@_)</c:formatCode>
                <c:ptCount val="7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2000</c:v>
                </c:pt>
              </c:numCache>
            </c:numRef>
          </c:xVal>
          <c:yVal>
            <c:numRef>
              <c:f>'Ark1'!$G$5:$G$11</c:f>
              <c:numCache>
                <c:formatCode>_ * #,##0.0_ ;_ * \-#,##0.0_ ;_ * "-"_ ;_ @_ </c:formatCode>
                <c:ptCount val="7"/>
                <c:pt idx="0">
                  <c:v>10</c:v>
                </c:pt>
                <c:pt idx="1">
                  <c:v>9.6</c:v>
                </c:pt>
                <c:pt idx="2">
                  <c:v>9.1999999999999993</c:v>
                </c:pt>
                <c:pt idx="3">
                  <c:v>8.8000000000000007</c:v>
                </c:pt>
                <c:pt idx="4">
                  <c:v>8.4</c:v>
                </c:pt>
                <c:pt idx="5">
                  <c:v>8</c:v>
                </c:pt>
                <c:pt idx="6">
                  <c:v>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'Ark1'!$H$4</c:f>
              <c:strCache>
                <c:ptCount val="1"/>
                <c:pt idx="0">
                  <c:v>Poeng-fradrag
Kroner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'Ark1'!$B$5:$B$11</c:f>
              <c:numCache>
                <c:formatCode>_(* #,##0_);_(* \(#,##0\);_(* "-"_);_(@_)</c:formatCode>
                <c:ptCount val="7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2000</c:v>
                </c:pt>
              </c:numCache>
            </c:numRef>
          </c:xVal>
          <c:yVal>
            <c:numRef>
              <c:f>'Ark1'!$H$5:$H$11</c:f>
              <c:numCache>
                <c:formatCode>_ * #,##0.0_ ;_ * \-#,##0.0_ ;_ * "-"_ ;_ @_ </c:formatCode>
                <c:ptCount val="7"/>
                <c:pt idx="0">
                  <c:v>10</c:v>
                </c:pt>
                <c:pt idx="1">
                  <c:v>9.8000000000000007</c:v>
                </c:pt>
                <c:pt idx="2">
                  <c:v>9.6</c:v>
                </c:pt>
                <c:pt idx="3">
                  <c:v>9.4</c:v>
                </c:pt>
                <c:pt idx="4">
                  <c:v>9.1999999999999993</c:v>
                </c:pt>
                <c:pt idx="5">
                  <c:v>9</c:v>
                </c:pt>
                <c:pt idx="6">
                  <c:v>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'Ark1'!$I$4</c:f>
              <c:strCache>
                <c:ptCount val="1"/>
                <c:pt idx="0">
                  <c:v>Referanse-pris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'Ark1'!$B$5:$B$11</c:f>
              <c:numCache>
                <c:formatCode>_(* #,##0_);_(* \(#,##0\);_(* "-"_);_(@_)</c:formatCode>
                <c:ptCount val="7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2000</c:v>
                </c:pt>
              </c:numCache>
            </c:numRef>
          </c:xVal>
          <c:yVal>
            <c:numRef>
              <c:f>'Ark1'!$I$5:$I$11</c:f>
              <c:numCache>
                <c:formatCode>_ * #,##0.0_ ;_ * \-#,##0.0_ ;_ * "-"_ ;_ @_ </c:formatCode>
                <c:ptCount val="7"/>
                <c:pt idx="0">
                  <c:v>10</c:v>
                </c:pt>
                <c:pt idx="1">
                  <c:v>9.5</c:v>
                </c:pt>
                <c:pt idx="2">
                  <c:v>9</c:v>
                </c:pt>
                <c:pt idx="3">
                  <c:v>8.5</c:v>
                </c:pt>
                <c:pt idx="4">
                  <c:v>8</c:v>
                </c:pt>
                <c:pt idx="5">
                  <c:v>7.5</c:v>
                </c:pt>
                <c:pt idx="6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38240"/>
        <c:axId val="49627136"/>
      </c:scatterChart>
      <c:valAx>
        <c:axId val="4933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627136"/>
        <c:crosses val="autoZero"/>
        <c:crossBetween val="midCat"/>
      </c:valAx>
      <c:valAx>
        <c:axId val="4962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.0_ ;_ * 0_ ;_ @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33824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11</xdr:row>
      <xdr:rowOff>133350</xdr:rowOff>
    </xdr:from>
    <xdr:to>
      <xdr:col>10</xdr:col>
      <xdr:colOff>695326</xdr:colOff>
      <xdr:row>34</xdr:row>
      <xdr:rowOff>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B12" sqref="B12"/>
    </sheetView>
  </sheetViews>
  <sheetFormatPr baseColWidth="10" defaultRowHeight="15" x14ac:dyDescent="0.25"/>
  <cols>
    <col min="1" max="1" width="14.140625" style="1" customWidth="1"/>
    <col min="2" max="2" width="11.42578125" style="1"/>
    <col min="3" max="3" width="11.42578125" style="1" customWidth="1"/>
    <col min="4" max="6" width="11.42578125" style="1"/>
    <col min="7" max="7" width="12" style="1" customWidth="1"/>
    <col min="8" max="8" width="13" style="1" customWidth="1"/>
    <col min="9" max="16384" width="11.42578125" style="1"/>
  </cols>
  <sheetData>
    <row r="1" spans="1:9" s="10" customFormat="1" ht="18.75" x14ac:dyDescent="0.3">
      <c r="A1" s="19" t="s">
        <v>20</v>
      </c>
      <c r="B1" s="19"/>
      <c r="C1" s="19"/>
      <c r="D1" s="19"/>
      <c r="E1" s="19"/>
      <c r="F1" s="19"/>
      <c r="G1" s="19"/>
      <c r="H1" s="19"/>
      <c r="I1" s="19"/>
    </row>
    <row r="2" spans="1:9" ht="167.25" customHeight="1" x14ac:dyDescent="0.25">
      <c r="A2" s="17" t="s">
        <v>22</v>
      </c>
      <c r="B2" s="18"/>
      <c r="C2" s="18"/>
      <c r="D2" s="18"/>
      <c r="E2" s="18"/>
      <c r="F2" s="18"/>
      <c r="G2" s="18"/>
      <c r="H2" s="18"/>
      <c r="I2" s="18"/>
    </row>
    <row r="3" spans="1:9" ht="15.75" x14ac:dyDescent="0.25">
      <c r="A3" s="16"/>
      <c r="B3" s="16"/>
      <c r="C3" s="3"/>
      <c r="D3" s="3"/>
      <c r="E3" s="3"/>
      <c r="F3" s="3"/>
      <c r="G3" s="4">
        <v>0.25</v>
      </c>
      <c r="H3" s="5">
        <v>500</v>
      </c>
      <c r="I3" s="5">
        <v>3000</v>
      </c>
    </row>
    <row r="4" spans="1:9" s="2" customFormat="1" ht="47.25" x14ac:dyDescent="0.25">
      <c r="A4" s="11"/>
      <c r="B4" s="12" t="s">
        <v>21</v>
      </c>
      <c r="C4" s="13" t="s">
        <v>19</v>
      </c>
      <c r="D4" s="14" t="s">
        <v>8</v>
      </c>
      <c r="E4" s="14" t="s">
        <v>9</v>
      </c>
      <c r="F4" s="13" t="s">
        <v>18</v>
      </c>
      <c r="G4" s="13" t="s">
        <v>12</v>
      </c>
      <c r="H4" s="13" t="s">
        <v>13</v>
      </c>
      <c r="I4" s="13" t="s">
        <v>17</v>
      </c>
    </row>
    <row r="5" spans="1:9" ht="15.75" x14ac:dyDescent="0.25">
      <c r="A5" s="3" t="s">
        <v>0</v>
      </c>
      <c r="B5" s="5">
        <v>1000</v>
      </c>
      <c r="C5" s="6">
        <f>$B$16*(1-($B5-$B$15)/$B$15)</f>
        <v>10</v>
      </c>
      <c r="D5" s="6">
        <f t="shared" ref="D5:D11" si="0">(1-($B5-$B$15)/($B$14-$B$15))*$B$16</f>
        <v>10</v>
      </c>
      <c r="E5" s="6">
        <f>($B$16+1)-MATCH(B5,$E$14:$E$24,1)</f>
        <v>10</v>
      </c>
      <c r="F5" s="6">
        <f t="shared" ref="F5:F11" si="1">$B$15/B5*$B$16</f>
        <v>10</v>
      </c>
      <c r="G5" s="6">
        <f t="shared" ref="G5:G11" si="2">$B$16-((B5-$B$15)/$B$15/$G$3)</f>
        <v>10</v>
      </c>
      <c r="H5" s="6">
        <f t="shared" ref="H5:H11" si="3">$B$16-((B5-$B$15)/$H$3)</f>
        <v>10</v>
      </c>
      <c r="I5" s="6">
        <f>$B$16*(1-(B5-$B$15)/($I$3-$B$15))</f>
        <v>10</v>
      </c>
    </row>
    <row r="6" spans="1:9" ht="15.75" x14ac:dyDescent="0.25">
      <c r="A6" s="3" t="s">
        <v>1</v>
      </c>
      <c r="B6" s="5">
        <v>1100</v>
      </c>
      <c r="C6" s="6">
        <f t="shared" ref="C6:C11" si="4">$B$16*(1-($B6-$B$15)/$B$15)</f>
        <v>9</v>
      </c>
      <c r="D6" s="6">
        <f t="shared" si="0"/>
        <v>9</v>
      </c>
      <c r="E6" s="6">
        <f t="shared" ref="E6:E10" si="5">($B$16+1)-MATCH(B6,$E$14:$E$24,1)</f>
        <v>10</v>
      </c>
      <c r="F6" s="6">
        <f t="shared" si="1"/>
        <v>9.0909090909090899</v>
      </c>
      <c r="G6" s="6">
        <f t="shared" si="2"/>
        <v>9.6</v>
      </c>
      <c r="H6" s="6">
        <f t="shared" si="3"/>
        <v>9.8000000000000007</v>
      </c>
      <c r="I6" s="6">
        <f t="shared" ref="I6:I11" si="6">$B$16*(1-(B6-$B$15)/($I$3-$B$15))</f>
        <v>9.5</v>
      </c>
    </row>
    <row r="7" spans="1:9" ht="15.75" x14ac:dyDescent="0.25">
      <c r="A7" s="3" t="s">
        <v>2</v>
      </c>
      <c r="B7" s="5">
        <v>1200</v>
      </c>
      <c r="C7" s="6">
        <f t="shared" si="4"/>
        <v>8</v>
      </c>
      <c r="D7" s="6">
        <f t="shared" si="0"/>
        <v>8</v>
      </c>
      <c r="E7" s="6">
        <f t="shared" si="5"/>
        <v>9</v>
      </c>
      <c r="F7" s="6">
        <f t="shared" si="1"/>
        <v>8.3333333333333339</v>
      </c>
      <c r="G7" s="6">
        <f t="shared" si="2"/>
        <v>9.1999999999999993</v>
      </c>
      <c r="H7" s="6">
        <f t="shared" si="3"/>
        <v>9.6</v>
      </c>
      <c r="I7" s="6">
        <f t="shared" si="6"/>
        <v>9</v>
      </c>
    </row>
    <row r="8" spans="1:9" ht="15.75" x14ac:dyDescent="0.25">
      <c r="A8" s="3" t="s">
        <v>3</v>
      </c>
      <c r="B8" s="5">
        <v>1300</v>
      </c>
      <c r="C8" s="6">
        <f t="shared" si="4"/>
        <v>7</v>
      </c>
      <c r="D8" s="6">
        <f t="shared" si="0"/>
        <v>7</v>
      </c>
      <c r="E8" s="6">
        <f t="shared" si="5"/>
        <v>8</v>
      </c>
      <c r="F8" s="6">
        <f t="shared" si="1"/>
        <v>7.6923076923076925</v>
      </c>
      <c r="G8" s="6">
        <f t="shared" si="2"/>
        <v>8.8000000000000007</v>
      </c>
      <c r="H8" s="6">
        <f t="shared" si="3"/>
        <v>9.4</v>
      </c>
      <c r="I8" s="6">
        <f t="shared" si="6"/>
        <v>8.5</v>
      </c>
    </row>
    <row r="9" spans="1:9" ht="15.75" x14ac:dyDescent="0.25">
      <c r="A9" s="3" t="s">
        <v>4</v>
      </c>
      <c r="B9" s="5">
        <v>1400</v>
      </c>
      <c r="C9" s="6">
        <f t="shared" si="4"/>
        <v>6</v>
      </c>
      <c r="D9" s="6">
        <f t="shared" si="0"/>
        <v>6</v>
      </c>
      <c r="E9" s="6">
        <f t="shared" si="5"/>
        <v>7</v>
      </c>
      <c r="F9" s="6">
        <f t="shared" si="1"/>
        <v>7.1428571428571432</v>
      </c>
      <c r="G9" s="6">
        <f t="shared" si="2"/>
        <v>8.4</v>
      </c>
      <c r="H9" s="6">
        <f t="shared" si="3"/>
        <v>9.1999999999999993</v>
      </c>
      <c r="I9" s="6">
        <f t="shared" si="6"/>
        <v>8</v>
      </c>
    </row>
    <row r="10" spans="1:9" ht="15.75" x14ac:dyDescent="0.25">
      <c r="A10" s="3" t="s">
        <v>10</v>
      </c>
      <c r="B10" s="5">
        <v>1500</v>
      </c>
      <c r="C10" s="6">
        <f t="shared" si="4"/>
        <v>5</v>
      </c>
      <c r="D10" s="6">
        <f t="shared" si="0"/>
        <v>5</v>
      </c>
      <c r="E10" s="6">
        <f t="shared" si="5"/>
        <v>6</v>
      </c>
      <c r="F10" s="6">
        <f t="shared" si="1"/>
        <v>6.6666666666666661</v>
      </c>
      <c r="G10" s="6">
        <f t="shared" si="2"/>
        <v>8</v>
      </c>
      <c r="H10" s="6">
        <f t="shared" si="3"/>
        <v>9</v>
      </c>
      <c r="I10" s="6">
        <f t="shared" si="6"/>
        <v>7.5</v>
      </c>
    </row>
    <row r="11" spans="1:9" ht="15.75" x14ac:dyDescent="0.25">
      <c r="A11" s="3" t="s">
        <v>11</v>
      </c>
      <c r="B11" s="5">
        <v>2000</v>
      </c>
      <c r="C11" s="6">
        <f t="shared" si="4"/>
        <v>0</v>
      </c>
      <c r="D11" s="6">
        <f t="shared" si="0"/>
        <v>0</v>
      </c>
      <c r="E11" s="6">
        <f>($B$16+1)-MATCH(B11,$E$14:$E$24,1)</f>
        <v>1</v>
      </c>
      <c r="F11" s="6">
        <f t="shared" si="1"/>
        <v>5</v>
      </c>
      <c r="G11" s="6">
        <f t="shared" si="2"/>
        <v>6</v>
      </c>
      <c r="H11" s="6">
        <f t="shared" si="3"/>
        <v>8</v>
      </c>
      <c r="I11" s="6">
        <f t="shared" si="6"/>
        <v>5</v>
      </c>
    </row>
    <row r="12" spans="1:9" ht="15.75" x14ac:dyDescent="0.25">
      <c r="A12" s="3"/>
      <c r="B12" s="3"/>
      <c r="C12" s="6"/>
      <c r="D12" s="6"/>
      <c r="E12" s="6"/>
      <c r="F12" s="6"/>
      <c r="G12" s="3"/>
      <c r="H12" s="3"/>
      <c r="I12" s="3"/>
    </row>
    <row r="13" spans="1:9" ht="15.75" x14ac:dyDescent="0.25">
      <c r="A13" s="3"/>
      <c r="B13" s="3"/>
      <c r="C13" s="3"/>
      <c r="D13" s="7" t="s">
        <v>15</v>
      </c>
      <c r="E13" s="15" t="s">
        <v>14</v>
      </c>
      <c r="F13" s="15"/>
      <c r="G13" s="3"/>
      <c r="H13" s="3"/>
      <c r="I13" s="3"/>
    </row>
    <row r="14" spans="1:9" ht="15.75" x14ac:dyDescent="0.25">
      <c r="A14" s="3" t="s">
        <v>6</v>
      </c>
      <c r="B14" s="3">
        <f>MAX(B5:B11)</f>
        <v>2000</v>
      </c>
      <c r="C14" s="3"/>
      <c r="D14" s="8">
        <f>B16</f>
        <v>10</v>
      </c>
      <c r="E14" s="3">
        <f>$B$15</f>
        <v>1000</v>
      </c>
      <c r="F14" s="3">
        <f>E15-1</f>
        <v>1100</v>
      </c>
      <c r="G14" s="3"/>
      <c r="H14" s="3"/>
      <c r="I14" s="3"/>
    </row>
    <row r="15" spans="1:9" ht="15.75" x14ac:dyDescent="0.25">
      <c r="A15" s="3" t="s">
        <v>5</v>
      </c>
      <c r="B15" s="3">
        <f>MIN(B5:B11)</f>
        <v>1000</v>
      </c>
      <c r="C15" s="3"/>
      <c r="D15" s="8">
        <f t="shared" ref="D15:D23" si="7">IF(D14-1&gt;0,D14-1,0)</f>
        <v>9</v>
      </c>
      <c r="E15" s="3">
        <f>IF(D15&gt;-1,($B$14-$B$15)/$B$16+$B$15+1,)</f>
        <v>1101</v>
      </c>
      <c r="F15" s="3">
        <f>E16-1</f>
        <v>1200</v>
      </c>
      <c r="G15" s="3"/>
      <c r="H15" s="3"/>
      <c r="I15" s="3"/>
    </row>
    <row r="16" spans="1:9" ht="15.75" x14ac:dyDescent="0.25">
      <c r="A16" s="3" t="s">
        <v>7</v>
      </c>
      <c r="B16" s="5">
        <v>10</v>
      </c>
      <c r="C16" s="3"/>
      <c r="D16" s="8">
        <f t="shared" si="7"/>
        <v>8</v>
      </c>
      <c r="E16" s="3">
        <f>IF(D16&gt;-1,($B$14-$B$15)/$B$16*2+$B$15+1,)</f>
        <v>1201</v>
      </c>
      <c r="F16" s="3">
        <f t="shared" ref="F16:F23" si="8">E17-1</f>
        <v>1300</v>
      </c>
      <c r="G16" s="3"/>
      <c r="H16" s="3"/>
      <c r="I16" s="3"/>
    </row>
    <row r="17" spans="1:9" ht="15.75" x14ac:dyDescent="0.25">
      <c r="A17" s="3"/>
      <c r="B17" s="3"/>
      <c r="C17" s="3"/>
      <c r="D17" s="8">
        <f t="shared" si="7"/>
        <v>7</v>
      </c>
      <c r="E17" s="3">
        <f>IF(D17&gt;-1,($B$14-$B$15)/$B$16*3+$B$15+1,)</f>
        <v>1301</v>
      </c>
      <c r="F17" s="3">
        <f t="shared" si="8"/>
        <v>1400</v>
      </c>
      <c r="G17" s="3"/>
      <c r="H17" s="3"/>
      <c r="I17" s="3"/>
    </row>
    <row r="18" spans="1:9" ht="15.75" x14ac:dyDescent="0.25">
      <c r="A18" s="3"/>
      <c r="B18" s="3"/>
      <c r="C18" s="3"/>
      <c r="D18" s="8">
        <f t="shared" si="7"/>
        <v>6</v>
      </c>
      <c r="E18" s="3">
        <f>IF(D18&gt;-1,($B$14-$B$15)/$B$16*4+$B$15+1,)</f>
        <v>1401</v>
      </c>
      <c r="F18" s="3">
        <f t="shared" si="8"/>
        <v>1500</v>
      </c>
      <c r="G18" s="3"/>
      <c r="H18" s="3"/>
      <c r="I18" s="3"/>
    </row>
    <row r="19" spans="1:9" ht="15.75" x14ac:dyDescent="0.25">
      <c r="A19" s="3"/>
      <c r="B19" s="3"/>
      <c r="C19" s="3"/>
      <c r="D19" s="8">
        <f>IF(D18-1&gt;0,D18-1,0)</f>
        <v>5</v>
      </c>
      <c r="E19" s="3">
        <f>IF(D19&gt;-1,($B$14-$B$15)/$B$16*5+$B$15+1,)</f>
        <v>1501</v>
      </c>
      <c r="F19" s="3">
        <f t="shared" si="8"/>
        <v>1600</v>
      </c>
      <c r="G19" s="3"/>
      <c r="H19" s="3"/>
      <c r="I19" s="3"/>
    </row>
    <row r="20" spans="1:9" ht="15.75" x14ac:dyDescent="0.25">
      <c r="A20" s="3"/>
      <c r="B20" s="3"/>
      <c r="C20" s="3"/>
      <c r="D20" s="8">
        <f t="shared" si="7"/>
        <v>4</v>
      </c>
      <c r="E20" s="3">
        <f>IF(D20&gt;-1,($B$14-$B$15)/$B$16*6+$B$15+1,)</f>
        <v>1601</v>
      </c>
      <c r="F20" s="3">
        <f t="shared" si="8"/>
        <v>1700</v>
      </c>
      <c r="G20" s="3"/>
      <c r="H20" s="3"/>
      <c r="I20" s="3"/>
    </row>
    <row r="21" spans="1:9" ht="15.75" x14ac:dyDescent="0.25">
      <c r="A21" s="3"/>
      <c r="B21" s="3"/>
      <c r="C21" s="3"/>
      <c r="D21" s="8">
        <f t="shared" si="7"/>
        <v>3</v>
      </c>
      <c r="E21" s="3">
        <f>IF(D21&gt;-1,($B$14-$B$15)/$B$16*7+$B$15+1,)</f>
        <v>1701</v>
      </c>
      <c r="F21" s="3">
        <f t="shared" si="8"/>
        <v>1800</v>
      </c>
      <c r="G21" s="3"/>
      <c r="H21" s="3"/>
      <c r="I21" s="3"/>
    </row>
    <row r="22" spans="1:9" ht="15.75" x14ac:dyDescent="0.25">
      <c r="A22" s="3"/>
      <c r="B22" s="3"/>
      <c r="C22" s="3"/>
      <c r="D22" s="8">
        <f t="shared" si="7"/>
        <v>2</v>
      </c>
      <c r="E22" s="3">
        <f>IF(D22&gt;-1,($B$14-$B$15)/$B$16*8+$B$15+1,)</f>
        <v>1801</v>
      </c>
      <c r="F22" s="3">
        <f t="shared" si="8"/>
        <v>1900</v>
      </c>
      <c r="G22" s="3"/>
      <c r="H22" s="3"/>
      <c r="I22" s="3"/>
    </row>
    <row r="23" spans="1:9" ht="15.75" x14ac:dyDescent="0.25">
      <c r="A23" s="3"/>
      <c r="B23" s="3"/>
      <c r="C23" s="3"/>
      <c r="D23" s="8">
        <f t="shared" si="7"/>
        <v>1</v>
      </c>
      <c r="E23" s="3">
        <f>IF(D23&gt;-1,($B$14-$B$15)/$B$16*9+$B$15+1,)</f>
        <v>1901</v>
      </c>
      <c r="F23" s="3">
        <f t="shared" si="8"/>
        <v>2000</v>
      </c>
      <c r="G23" s="3"/>
      <c r="H23" s="3"/>
      <c r="I23" s="3"/>
    </row>
    <row r="24" spans="1:9" ht="15.75" x14ac:dyDescent="0.25">
      <c r="A24" s="3"/>
      <c r="B24" s="3"/>
      <c r="C24" s="3"/>
      <c r="D24" s="8">
        <f>IF(D23-1&gt;0,D23-1,0)</f>
        <v>0</v>
      </c>
      <c r="E24" s="3">
        <f>IF(D24&gt;-1,($B$14-$B$15)/$B$16*10+$B$15+1,)</f>
        <v>2001</v>
      </c>
      <c r="F24" s="3"/>
      <c r="G24" s="3"/>
      <c r="H24" s="3"/>
      <c r="I24" s="3"/>
    </row>
    <row r="25" spans="1:9" ht="15.75" x14ac:dyDescent="0.25">
      <c r="A25" s="3"/>
      <c r="B25" s="3"/>
      <c r="C25" s="3"/>
      <c r="D25" s="3"/>
      <c r="E25" s="9" t="s">
        <v>16</v>
      </c>
      <c r="F25" s="3"/>
      <c r="G25" s="3"/>
      <c r="H25" s="3"/>
      <c r="I25" s="3"/>
    </row>
    <row r="26" spans="1:9" ht="15.75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ht="15.75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ht="15.75" x14ac:dyDescent="0.25">
      <c r="A28" s="3"/>
      <c r="B28" s="3"/>
      <c r="C28" s="3"/>
      <c r="D28" s="3"/>
      <c r="E28" s="3"/>
      <c r="F28" s="3"/>
      <c r="G28" s="3"/>
      <c r="H28" s="3"/>
      <c r="I28" s="3"/>
    </row>
  </sheetData>
  <mergeCells count="4">
    <mergeCell ref="E13:F13"/>
    <mergeCell ref="A3:B3"/>
    <mergeCell ref="A2:I2"/>
    <mergeCell ref="A1:I1"/>
  </mergeCells>
  <conditionalFormatting sqref="C5:C12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{463AF3D3-4CA7-4473-8AB7-9ED3F5FC5B3A}</x14:id>
        </ext>
      </extLst>
    </cfRule>
  </conditionalFormatting>
  <conditionalFormatting sqref="D5:D12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{652A08D0-D368-4CD5-99C7-975713E6FB58}</x14:id>
        </ext>
      </extLst>
    </cfRule>
  </conditionalFormatting>
  <conditionalFormatting sqref="E5:E12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{6C4E1616-29A6-4E1E-B6FB-3A1A4E0338B7}</x14:id>
        </ext>
      </extLst>
    </cfRule>
  </conditionalFormatting>
  <conditionalFormatting sqref="F5:F1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{E237D7E0-F368-423C-88AC-1923AB96CF32}</x14:id>
        </ext>
      </extLst>
    </cfRule>
  </conditionalFormatting>
  <conditionalFormatting sqref="G5:G11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{FC3892F7-1030-4670-91C8-0F606F1D3E1C}</x14:id>
        </ext>
      </extLst>
    </cfRule>
  </conditionalFormatting>
  <conditionalFormatting sqref="H5:H1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{119E8FDC-4247-4F4F-9745-9567381D24E6}</x14:id>
        </ext>
      </extLst>
    </cfRule>
  </conditionalFormatting>
  <conditionalFormatting sqref="I5:I1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{07E8380E-E44E-4302-9A12-BD521D9162CA}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3AF3D3-4CA7-4473-8AB7-9ED3F5FC5B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C5:C12</xm:sqref>
        </x14:conditionalFormatting>
        <x14:conditionalFormatting xmlns:xm="http://schemas.microsoft.com/office/excel/2006/main">
          <x14:cfRule type="dataBar" id="{652A08D0-D368-4CD5-99C7-975713E6FB5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D5:D12</xm:sqref>
        </x14:conditionalFormatting>
        <x14:conditionalFormatting xmlns:xm="http://schemas.microsoft.com/office/excel/2006/main">
          <x14:cfRule type="dataBar" id="{6C4E1616-29A6-4E1E-B6FB-3A1A4E0338B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E5:E12</xm:sqref>
        </x14:conditionalFormatting>
        <x14:conditionalFormatting xmlns:xm="http://schemas.microsoft.com/office/excel/2006/main">
          <x14:cfRule type="dataBar" id="{E237D7E0-F368-423C-88AC-1923AB96CF3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F5:F12</xm:sqref>
        </x14:conditionalFormatting>
        <x14:conditionalFormatting xmlns:xm="http://schemas.microsoft.com/office/excel/2006/main">
          <x14:cfRule type="dataBar" id="{FC3892F7-1030-4670-91C8-0F606F1D3E1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G5:G11</xm:sqref>
        </x14:conditionalFormatting>
        <x14:conditionalFormatting xmlns:xm="http://schemas.microsoft.com/office/excel/2006/main">
          <x14:cfRule type="dataBar" id="{119E8FDC-4247-4F4F-9745-9567381D24E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H5:H11</xm:sqref>
        </x14:conditionalFormatting>
        <x14:conditionalFormatting xmlns:xm="http://schemas.microsoft.com/office/excel/2006/main">
          <x14:cfRule type="dataBar" id="{07E8380E-E44E-4302-9A12-BD521D9162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I5:I11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2014-12-19T08:53:51Z</dcterms:created>
  <dcterms:modified xsi:type="dcterms:W3CDTF">2014-12-22T10:59:02Z</dcterms:modified>
</cp:coreProperties>
</file>